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27752db5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c50bb6473e745ba"/>
    <x:sheet xmlns:r="http://schemas.openxmlformats.org/officeDocument/2006/relationships" name="Permit Tracker" sheetId="2" r:id="R7ff071716d5a413f"/>
    <x:sheet xmlns:r="http://schemas.openxmlformats.org/officeDocument/2006/relationships" name="Segment Detail" sheetId="3" r:id="R2199e21fa2ae4e4a"/>
    <x:sheet xmlns:r="http://schemas.openxmlformats.org/officeDocument/2006/relationships" name="Assumptions" sheetId="4" r:id="Re8e2634da90640c6"/>
    <x:sheet xmlns:r="http://schemas.openxmlformats.org/officeDocument/2006/relationships" name="QC" sheetId="5" r:id="R715ca695eac94a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&quot;$&quot;#,##0.00"/>
    <x:numFmt numFmtId="201" formatCode="0.0"/>
    <x:numFmt numFmtId="202" formatCode="mm/dd/yy"/>
    <x:numFmt numFmtId="203" formatCode="#,##0.0"/>
    <x:numFmt numFmtId="204" formatCode="&quot;$&quot;#,##0"/>
    <x:numFmt numFmtId="205" formatCode="0.000"/>
    <x:numFmt numFmtId="206" formatCode="#,##0"/>
    <x:numFmt numFmtId="207" formatCode="0.0%"/>
    <x:numFmt numFmtId="208" formatCode="0.00"/>
  </x:numFmts>
  <x:fonts count="8">
    <x:font>
      <x:sz val="11"/>
      <x:name val="Carlito"/>
    </x:font>
    <x:font>
      <x:b/>
      <x:sz val="22"/>
      <x:color rgb="FF17324D"/>
      <x:name val="Arial"/>
    </x:font>
    <x:font>
      <x:sz val="10"/>
      <x:color rgb="FF66727B"/>
      <x:name val="Arial"/>
    </x:font>
    <x:font>
      <x:b/>
      <x:sz val="9"/>
      <x:color rgb="FFFFFFFF"/>
      <x:name val="Arial"/>
    </x:font>
    <x:font>
      <x:sz val="9"/>
      <x:color rgb="FF263846"/>
      <x:name val="Arial"/>
    </x:font>
    <x:font>
      <x:sz val="11"/>
      <x:name val="Arial"/>
    </x:font>
    <x:font>
      <x:b/>
      <x:sz val="12"/>
      <x:color rgb="FF17324D"/>
      <x:name val="Arial"/>
    </x:font>
    <x:font>
      <x:sz val="11"/>
      <x:color rgb="FF17324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7F4ED"/>
      </x:patternFill>
    </x:fill>
    <x:fill>
      <x:patternFill patternType="solid">
        <x:fgColor rgb="FF17324D"/>
      </x:patternFill>
    </x:fill>
    <x:fill>
      <x:patternFill patternType="solid">
        <x:fgColor rgb="FFF1E7D4"/>
      </x:patternFill>
    </x:fill>
    <x:fill>
      <x:patternFill patternType="solid">
        <x:fgColor rgb="FFF8F7F2"/>
      </x:patternFill>
    </x:fill>
    <x:fill>
      <x:patternFill patternType="solid">
        <x:fgColor rgb="FFFFFDF8"/>
      </x:patternFill>
    </x:fill>
    <x:fill>
      <x:patternFill patternType="solid">
        <x:fgColor rgb="FFDDEBEC"/>
      </x:patternFill>
    </x:fill>
  </x:fills>
  <x:borders count="7">
    <x:border/>
    <x:border>
      <x:left style="thin">
        <x:color rgb="FFD5D4CE"/>
      </x:left>
      <x:right style="thin">
        <x:color rgb="FFD5D4CE"/>
      </x:right>
      <x:top style="thin">
        <x:color rgb="FFD5D4CE"/>
      </x:top>
      <x:bottom style="thin">
        <x:color rgb="FFD5D4CE"/>
      </x:bottom>
    </x:border>
    <x:border>
      <x:left style="thin">
        <x:color rgb="FFE4E2DC"/>
      </x:left>
      <x:right style="thin">
        <x:color rgb="FFE4E2DC"/>
      </x:right>
      <x:top style="thin">
        <x:color rgb="FFE4E2DC"/>
      </x:top>
      <x:bottom style="thin">
        <x:color rgb="FFE4E2DC"/>
      </x:bottom>
    </x:border>
    <x:border>
      <x:left style="thin">
        <x:color rgb="FFCFCBC1"/>
      </x:left>
      <x:top style="thin">
        <x:color rgb="FFCFCBC1"/>
      </x:top>
      <x:bottom style="thin">
        <x:color rgb="FFCFCBC1"/>
      </x:bottom>
    </x:border>
    <x:border>
      <x:top style="thin">
        <x:color rgb="FFCFCBC1"/>
      </x:top>
      <x:bottom style="thin">
        <x:color rgb="FFCFCBC1"/>
      </x:bottom>
    </x:border>
    <x:border>
      <x:right style="thin">
        <x:color rgb="FFCFCBC1"/>
      </x:right>
      <x:top style="thin">
        <x:color rgb="FFCFCBC1"/>
      </x:top>
      <x:bottom style="thin">
        <x:color rgb="FFCFCBC1"/>
      </x:bottom>
    </x:border>
    <x:border>
      <x:left style="thin">
        <x:color rgb="FFBFD3D4"/>
      </x:left>
      <x:right style="thin">
        <x:color rgb="FFBFD3D4"/>
      </x:right>
      <x:top style="thin">
        <x:color rgb="FFBFD3D4"/>
      </x:top>
      <x:bottom style="thin">
        <x:color rgb="FFBFD3D4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200" fontId="4" fillId="4" borderId="2" xfId="0" applyNumberFormat="1" applyFont="1" applyFill="1" applyBorder="1" applyAlignment="1">
      <x:alignment vertical="center"/>
    </x:xf>
    <x:xf numFmtId="201" fontId="4" fillId="4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0" borderId="0" xfId="0" applyNumberFormat="1" applyFont="1" applyFill="1" applyBorder="1"/>
    <x:xf numFmtId="0" fontId="4" fillId="5" borderId="2" xfId="0" applyNumberFormat="1" applyFont="1" applyFill="1" applyBorder="1" applyAlignment="1">
      <x:alignment vertical="center"/>
    </x:xf>
    <x:xf numFmtId="202" fontId="4" fillId="4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5" borderId="2" xfId="0" applyNumberFormat="1" applyFont="1" applyFill="1" applyBorder="1" applyAlignment="1">
      <x:alignment vertical="center"/>
    </x:xf>
    <x:xf numFmtId="203" fontId="4" fillId="0" borderId="2" xfId="0" applyNumberFormat="1" applyFont="1" applyFill="1" applyBorder="1" applyAlignment="1">
      <x:alignment vertical="center"/>
    </x:xf>
    <x:xf numFmtId="203" fontId="4" fillId="5" borderId="2" xfId="0" applyNumberFormat="1" applyFont="1" applyFill="1" applyBorder="1" applyAlignment="1">
      <x:alignment vertical="center"/>
    </x:xf>
    <x:xf numFmtId="204" fontId="4" fillId="0" borderId="2" xfId="0" applyNumberFormat="1" applyFont="1" applyFill="1" applyBorder="1" applyAlignment="1">
      <x:alignment vertical="center"/>
    </x:xf>
    <x:xf numFmtId="204" fontId="4" fillId="5" borderId="2" xfId="0" applyNumberFormat="1" applyFont="1" applyFill="1" applyBorder="1" applyAlignment="1">
      <x:alignment vertical="center"/>
    </x:xf>
    <x:xf numFmtId="205" fontId="4" fillId="0" borderId="2" xfId="0" applyNumberFormat="1" applyFont="1" applyFill="1" applyBorder="1" applyAlignment="1">
      <x:alignment vertical="center"/>
    </x:xf>
    <x:xf numFmtId="205" fontId="4" fillId="5" borderId="2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3" xfId="0" applyNumberFormat="1" applyFont="1" applyFill="1" applyBorder="1"/>
    <x:xf numFmtId="0" fontId="1" fillId="6" borderId="4" xfId="0" applyNumberFormat="1" applyFont="1" applyFill="1" applyBorder="1"/>
    <x:xf numFmtId="0" fontId="1" fillId="6" borderId="5" xfId="0" applyNumberFormat="1" applyFont="1" applyFill="1" applyBorder="1"/>
    <x:xf numFmtId="0" fontId="1" fillId="6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201" fontId="1" fillId="6" borderId="3" xfId="0" applyNumberFormat="1" applyFont="1" applyFill="1" applyBorder="1" applyAlignment="1">
      <x:alignment vertical="center"/>
    </x:xf>
    <x:xf numFmtId="206" fontId="1" fillId="6" borderId="4" xfId="0" applyNumberFormat="1" applyFont="1" applyFill="1" applyBorder="1" applyAlignment="1">
      <x:alignment vertical="center"/>
    </x:xf>
    <x:xf numFmtId="207" fontId="1" fillId="6" borderId="5" xfId="0" applyNumberFormat="1" applyFont="1" applyFill="1" applyBorder="1" applyAlignment="1">
      <x:alignment vertical="center"/>
    </x:xf>
    <x:xf numFmtId="204" fontId="4" fillId="4" borderId="2" xfId="0" applyNumberFormat="1" applyFont="1" applyFill="1" applyBorder="1" applyAlignment="1">
      <x:alignment vertical="center"/>
    </x:xf>
    <x:xf numFmtId="204" fontId="6" fillId="4" borderId="2" xfId="0" applyNumberFormat="1" applyFont="1" applyFill="1" applyBorder="1" applyAlignment="1">
      <x:alignment vertical="center"/>
    </x:xf>
    <x:xf numFmtId="204" fontId="6" fillId="4" borderId="1" xfId="0" applyNumberFormat="1" applyFont="1" applyFill="1" applyBorder="1" applyAlignment="1">
      <x:alignment vertical="center"/>
    </x:xf>
    <x:xf numFmtId="208" fontId="4" fillId="5" borderId="2" xfId="0" applyNumberFormat="1" applyFont="1" applyFill="1" applyBorder="1" applyAlignment="1">
      <x:alignment vertical="center"/>
    </x:xf>
    <x:xf numFmtId="208" fontId="4" fillId="0" borderId="2" xfId="0" applyNumberFormat="1" applyFont="1" applyFill="1" applyBorder="1" applyAlignment="1">
      <x:alignment vertical="center"/>
    </x:xf>
    <x:xf numFmtId="207" fontId="4" fillId="0" borderId="2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6" xfId="0" applyNumberFormat="1" applyFont="1" applyFill="1" applyBorder="1"/>
    <x:xf numFmtId="0" fontId="7" fillId="7" borderId="6" xfId="0" applyNumberFormat="1" applyFont="1" applyFill="1" applyBorder="1" applyAlignment="1">
      <x:alignment wrapText="1"/>
    </x:xf>
    <x:xf numFmtId="0" fontId="7" fillId="7" borderId="6" xfId="0" applyNumberFormat="1" applyFont="1" applyFill="1" applyBorder="1" applyAlignment="1">
      <x:alignment vertical="center" wrapText="1"/>
    </x:xf>
    <x:xf numFmtId="201" fontId="4" fillId="0" borderId="2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2F6B55"/>
      </x:font>
      <x:fill>
        <x:patternFill patternType="solid">
          <x:bgColor rgb="FFDDEBDD"/>
        </x:patternFill>
      </x:fill>
    </x:dxf>
    <x:dxf>
      <x:font>
        <x:b/>
        <x:color rgb="FFA33B20"/>
      </x:font>
      <x:fill>
        <x:patternFill patternType="solid">
          <x:bgColor rgb="FFF3E0DA"/>
        </x:patternFill>
      </x:fill>
    </x:dxf>
    <x:dxf>
      <x:font>
        <x:b/>
        <x:color rgb="FFA33B20"/>
      </x:font>
      <x:fill>
        <x:patternFill patternType="solid">
          <x:bgColor rgb="FFF3E0DA"/>
        </x:patternFill>
      </x:fill>
    </x:dxf>
    <x:dxf>
      <x:font>
        <x:color rgb="FF2F6B55"/>
      </x:font>
      <x:fill>
        <x:patternFill patternType="solid">
          <x:bgColor rgb="FFE7EFEA"/>
        </x:patternFill>
      </x:fill>
    </x:dxf>
    <x:dxf>
      <x:font>
        <x:b/>
        <x:color rgb="FF2F6B55"/>
      </x:font>
      <x:fill>
        <x:patternFill patternType="solid">
          <x:bgColor rgb="FFDDEBDD"/>
        </x:patternFill>
      </x:fill>
    </x:dxf>
    <x:dxf>
      <x:font>
        <x:b/>
        <x:color rgb="FFA33B20"/>
      </x:font>
      <x:fill>
        <x:patternFill patternType="solid">
          <x:bgColor rgb="FFF3E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8666093014fc2" /><Relationship Type="http://schemas.openxmlformats.org/officeDocument/2006/relationships/theme" Target="/xl/theme/theme1.xml" Id="R4b8dc9aa0a334e65" /><Relationship Type="http://schemas.openxmlformats.org/officeDocument/2006/relationships/sharedStrings" Target="/xl/sharedStrings.xml" Id="R75624cf145c040c8" /><Relationship Type="http://schemas.openxmlformats.org/officeDocument/2006/relationships/worksheet" Target="/xl/worksheets/sheet1.xml" Id="R1c50bb6473e745ba" /><Relationship Type="http://schemas.openxmlformats.org/officeDocument/2006/relationships/worksheet" Target="/xl/worksheets/sheet2.xml" Id="R7ff071716d5a413f" /><Relationship Type="http://schemas.openxmlformats.org/officeDocument/2006/relationships/worksheet" Target="/xl/worksheets/sheet3.xml" Id="R2199e21fa2ae4e4a" /><Relationship Type="http://schemas.openxmlformats.org/officeDocument/2006/relationships/worksheet" Target="/xl/worksheets/sheet4.xml" Id="Re8e2634da90640c6" /><Relationship Type="http://schemas.openxmlformats.org/officeDocument/2006/relationships/worksheet" Target="/xl/worksheets/sheet5.xml" Id="R715ca695eac94a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59bda1c2300413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Risk exposure by category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Segment records</c:v>
          </c:tx>
          <c:cat>
            <c:strRef>
              <c:f>'Summary'!$A$14:$A$19</c:f>
              <c:strCache>
                <c:ptCount val="0"/>
              </c:strCache>
            </c:strRef>
          </c:cat>
          <c:val>
            <c:numRef>
              <c:f>'Summary'!$B$14:$B$19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Exposure miles</c:v>
          </c:tx>
          <c:cat>
            <c:strRef>
              <c:f>'Summary'!$A$14:$A$19</c:f>
              <c:strCache>
                <c:ptCount val="0"/>
              </c:strCache>
            </c:strRef>
          </c:cat>
          <c:val>
            <c:numRef>
              <c:f>'Summary'!$C$14:$C$19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14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9bda1c2300413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9ed169261240dd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6" customHeight="1">
      <x:c r="A1" s="3" t="str">
        <x:v>Prairie Junction fiber route review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</x:row>
    <x:row r="2" ht="24" customHeight="1">
      <x:c r="A2" s="5" t="str">
        <x:v>Clean-room demonstration of automated risk segmentation, permit scoping, cost estimation, and ROW tracking.</x:v>
      </x:c>
    </x:row>
    <x:row r="4">
      <x:c r="A4" s="30"/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8" customHeight="1">
      <x:c r="A5" s="32" t="str">
        <x:v>Unique route miles</x:v>
      </x:c>
      <x:c r="B5" s="32" t="str">
        <x:v>Analysis records</x:v>
      </x:c>
      <x:c r="C5" s="32" t="str">
        <x:v>Permit packages</x:v>
      </x:c>
      <x:c r="D5" s="32" t="str">
        <x:v>Workflow time reduction</x:v>
      </x:c>
      <x:c r="F5" s="53" t="str">
        <x:v>The output is intentionally segment-based. If two risks overlap, the same geometry appears in two analysis records so each permitting action stays visible. Exposure mileage by risk can therefore exceed unique route mileage.</x:v>
      </x:c>
    </x:row>
    <x:row r="6" ht="38" customHeight="1">
      <x:c r="A6" s="40" t="n">
        <x:f>SUM('Segment Detail'!$AA$5:$AA$189)</x:f>
        <x:v>76</x:v>
      </x:c>
      <x:c r="B6" s="41" t="n">
        <x:f>COUNTA('Segment Detail'!$A$5:$A$189)</x:f>
        <x:v>185</x:v>
      </x:c>
      <x:c r="C6" s="41" t="n">
        <x:f>COUNTA('Permit Tracker'!$A$5:$A$69)</x:f>
        <x:v>65</x:v>
      </x:c>
      <x:c r="D6" s="42" t="n">
        <x:f>1-Assumptions!$B$7/Assumptions!$B$6</x:f>
        <x:v>0.9166666666666666</x:v>
      </x:c>
    </x:row>
    <x:row r="9" ht="30" customHeight="1">
      <x:c r="A9" s="10" t="str">
        <x:v>Cost estimate</x:v>
      </x:c>
      <x:c r="B9" s="10" t="str">
        <x:v>Permit fees</x:v>
      </x:c>
      <x:c r="C9" s="10" t="str">
        <x:v>Personnel cost</x:v>
      </x:c>
      <x:c r="D9" s="10" t="str">
        <x:v>Total estimated cost</x:v>
      </x:c>
      <x:c r="F9" s="10" t="str">
        <x:v>Workflow result</x:v>
      </x:c>
      <x:c r="G9" s="10" t="str">
        <x:v>Manual</x:v>
      </x:c>
      <x:c r="H9" s="10" t="str">
        <x:v>Automated</x:v>
      </x:c>
      <x:c r="I9" s="10" t="str">
        <x:v>Change</x:v>
      </x:c>
    </x:row>
    <x:row r="10">
      <x:c r="A10" s="13" t="str">
        <x:f>"All permits"</x:f>
        <x:v>All permits</x:v>
      </x:c>
      <x:c r="B10" s="26" t="n">
        <x:f>SUM('Permit Tracker'!$Q$5:$Q$69)</x:f>
        <x:v>285265.3599999998</x:v>
      </x:c>
      <x:c r="C10" s="26" t="n">
        <x:f>SUM('Permit Tracker'!$R$5:$R$69)</x:f>
        <x:v>110840</x:v>
      </x:c>
      <x:c r="D10" s="45" t="n">
        <x:f>SUM('Permit Tracker'!$S$5:$S$69)</x:f>
        <x:v>396105.35999999987</x:v>
      </x:c>
      <x:c r="F10" s="13" t="str">
        <x:v>Review time (hours)</x:v>
      </x:c>
      <x:c r="G10" s="54" t="n">
        <x:f>Assumptions!$B$6</x:f>
        <x:v>12</x:v>
      </x:c>
      <x:c r="H10" s="54" t="n">
        <x:f>Assumptions!$B$7</x:f>
        <x:v>1</x:v>
      </x:c>
      <x:c r="I10" s="54" t="n">
        <x:f>H10-G10</x:f>
        <x:v>-11</x:v>
      </x:c>
    </x:row>
    <x:row r="11">
      <x:c r="F11" s="13" t="str">
        <x:v>Required-field issues</x:v>
      </x:c>
      <x:c r="G11" s="13" t="n">
        <x:v>0</x:v>
      </x:c>
      <x:c r="H11" s="13" t="n">
        <x:v>0</x:v>
      </x:c>
      <x:c r="I11" s="13" t="n">
        <x:v>0</x:v>
      </x:c>
    </x:row>
    <x:row r="12">
      <x:c r="F12" s="13" t="str">
        <x:v>Unexplained duplicate groups</x:v>
      </x:c>
      <x:c r="G12" s="13"/>
      <x:c r="H12" s="13" t="n">
        <x:v>0</x:v>
      </x:c>
      <x:c r="I12" s="13"/>
    </x:row>
    <x:row r="13" ht="30" customHeight="1">
      <x:c r="A13" s="10" t="str">
        <x:v>Risk type</x:v>
      </x:c>
      <x:c r="B13" s="10" t="str">
        <x:v>Segment records</x:v>
      </x:c>
      <x:c r="C13" s="10" t="str">
        <x:v>Exposure miles</x:v>
      </x:c>
      <x:c r="D13" s="10" t="str">
        <x:v>Permit count</x:v>
      </x:c>
      <x:c r="F13" s="13" t="str">
        <x:v>Permit-to-map count difference</x:v>
      </x:c>
      <x:c r="G13" s="13"/>
      <x:c r="H13" s="13" t="n">
        <x:v>0</x:v>
      </x:c>
      <x:c r="I13" s="13"/>
    </x:row>
    <x:row r="14">
      <x:c r="A14" s="20" t="str">
        <x:v>Tribal area</x:v>
      </x:c>
      <x:c r="B14" s="20" t="n">
        <x:f>COUNTIFS('Segment Detail'!$I$5:$I$189,A14)</x:f>
        <x:v>19</x:v>
      </x:c>
      <x:c r="C14" s="46" t="n">
        <x:f>SUMIFS('Segment Detail'!$H$5:$H$189,'Segment Detail'!$I$5:$I$189,A14)</x:f>
        <x:v>7.399999999999997</x:v>
      </x:c>
      <x:c r="D14" s="20" t="n">
        <x:f>COUNTIFS('Permit Tracker'!$C$5:$C$69,A14)</x:f>
        <x:v>4</x:v>
      </x:c>
    </x:row>
    <x:row r="15">
      <x:c r="A15" s="13" t="str">
        <x:v>Federal land</x:v>
      </x:c>
      <x:c r="B15" s="13" t="n">
        <x:f>COUNTIFS('Segment Detail'!$I$5:$I$189,A15)</x:f>
        <x:v>26</x:v>
      </x:c>
      <x:c r="C15" s="47" t="n">
        <x:f>SUMIFS('Segment Detail'!$H$5:$H$189,'Segment Detail'!$I$5:$I$189,A15)</x:f>
        <x:v>10.799999999999994</x:v>
      </x:c>
      <x:c r="D15" s="13" t="n">
        <x:f>COUNTIFS('Permit Tracker'!$C$5:$C$69,A15)</x:f>
        <x:v>4</x:v>
      </x:c>
    </x:row>
    <x:row r="16">
      <x:c r="A16" s="20" t="str">
        <x:v>Railroad</x:v>
      </x:c>
      <x:c r="B16" s="20" t="n">
        <x:f>COUNTIFS('Segment Detail'!$I$5:$I$189,A16)</x:f>
        <x:v>15</x:v>
      </x:c>
      <x:c r="C16" s="46" t="n">
        <x:f>SUMIFS('Segment Detail'!$H$5:$H$189,'Segment Detail'!$I$5:$I$189,A16)</x:f>
        <x:v>1.5999999999999943</x:v>
      </x:c>
      <x:c r="D16" s="20" t="n">
        <x:f>COUNTIFS('Permit Tracker'!$C$5:$C$69,A16)</x:f>
        <x:v>10</x:v>
      </x:c>
    </x:row>
    <x:row r="17">
      <x:c r="A17" s="13" t="str">
        <x:v>Gas utility</x:v>
      </x:c>
      <x:c r="B17" s="13" t="n">
        <x:f>COUNTIFS('Segment Detail'!$I$5:$I$189,A17)</x:f>
        <x:v>10</x:v>
      </x:c>
      <x:c r="C17" s="47" t="n">
        <x:f>SUMIFS('Segment Detail'!$H$5:$H$189,'Segment Detail'!$I$5:$I$189,A17)</x:f>
        <x:v>0.9900000000000002</x:v>
      </x:c>
      <x:c r="D17" s="13" t="n">
        <x:f>COUNTIFS('Permit Tracker'!$C$5:$C$69,A17)</x:f>
        <x:v>9</x:v>
      </x:c>
    </x:row>
    <x:row r="18">
      <x:c r="A18" s="20" t="str">
        <x:v>Electric utility</x:v>
      </x:c>
      <x:c r="B18" s="20" t="n">
        <x:f>COUNTIFS('Segment Detail'!$I$5:$I$189,A18)</x:f>
        <x:v>15</x:v>
      </x:c>
      <x:c r="C18" s="46" t="n">
        <x:f>SUMIFS('Segment Detail'!$H$5:$H$189,'Segment Detail'!$I$5:$I$189,A18)</x:f>
        <x:v>1.9600000000000066</x:v>
      </x:c>
      <x:c r="D18" s="20" t="n">
        <x:f>COUNTIFS('Permit Tracker'!$C$5:$C$69,A18)</x:f>
        <x:v>14</x:v>
      </x:c>
    </x:row>
    <x:row r="19">
      <x:c r="A19" s="13" t="str">
        <x:v>Wetland</x:v>
      </x:c>
      <x:c r="B19" s="13" t="n">
        <x:f>COUNTIFS('Segment Detail'!$I$5:$I$189,A19)</x:f>
        <x:v>18</x:v>
      </x:c>
      <x:c r="C19" s="47" t="n">
        <x:f>SUMIFS('Segment Detail'!$H$5:$H$189,'Segment Detail'!$I$5:$I$189,A19)</x:f>
        <x:v>5.519999999999984</x:v>
      </x:c>
      <x:c r="D19" s="13" t="n">
        <x:f>COUNTIFS('Permit Tracker'!$C$5:$C$69,A19)</x:f>
        <x:v>16</x:v>
      </x:c>
    </x:row>
    <x:row r="22" ht="30" customHeight="1">
      <x:c r="A22" s="10" t="str">
        <x:v>Permit status</x:v>
      </x:c>
      <x:c r="B22" s="10" t="str">
        <x:v>Count</x:v>
      </x:c>
      <x:c r="C22" s="10" t="str">
        <x:v>Share of permits</x:v>
      </x:c>
      <x:c r="D22" s="10" t="str">
        <x:v>ROW interpretation</x:v>
      </x:c>
    </x:row>
    <x:row r="23">
      <x:c r="A23" s="13" t="str">
        <x:v>Identified</x:v>
      </x:c>
      <x:c r="B23" s="13" t="n">
        <x:f>COUNTIFS('Permit Tracker'!$G$5:$G$69,A23)</x:f>
        <x:v>13</x:v>
      </x:c>
      <x:c r="C23" s="48" t="n">
        <x:f>B23/$C$6</x:f>
        <x:v>0.2</x:v>
      </x:c>
      <x:c r="D23" s="13" t="str">
        <x:v>Not started</x:v>
      </x:c>
    </x:row>
    <x:row r="24">
      <x:c r="A24" s="13" t="str">
        <x:v>Preparing</x:v>
      </x:c>
      <x:c r="B24" s="13" t="n">
        <x:f>COUNTIFS('Permit Tracker'!$G$5:$G$69,A24)</x:f>
        <x:v>13</x:v>
      </x:c>
      <x:c r="C24" s="48" t="n">
        <x:f>B24/$C$6</x:f>
        <x:v>0.2</x:v>
      </x:c>
      <x:c r="D24" s="13" t="str">
        <x:v>Package in development</x:v>
      </x:c>
    </x:row>
    <x:row r="25">
      <x:c r="A25" s="13" t="str">
        <x:v>Submitted</x:v>
      </x:c>
      <x:c r="B25" s="13" t="n">
        <x:f>COUNTIFS('Permit Tracker'!$G$5:$G$69,A25)</x:f>
        <x:v>13</x:v>
      </x:c>
      <x:c r="C25" s="48" t="n">
        <x:f>B25/$C$6</x:f>
        <x:v>0.2</x:v>
      </x:c>
      <x:c r="D25" s="13" t="str">
        <x:v>Awaiting agency action</x:v>
      </x:c>
    </x:row>
    <x:row r="26">
      <x:c r="A26" s="13" t="str">
        <x:v>Agency review</x:v>
      </x:c>
      <x:c r="B26" s="13" t="n">
        <x:f>COUNTIFS('Permit Tracker'!$G$5:$G$69,A26)</x:f>
        <x:v>13</x:v>
      </x:c>
      <x:c r="C26" s="48" t="n">
        <x:f>B26/$C$6</x:f>
        <x:v>0.2</x:v>
      </x:c>
      <x:c r="D26" s="13" t="str">
        <x:v>Agency review underway</x:v>
      </x:c>
    </x:row>
    <x:row r="27">
      <x:c r="A27" s="13" t="str">
        <x:v>Approved</x:v>
      </x:c>
      <x:c r="B27" s="13" t="n">
        <x:f>COUNTIFS('Permit Tracker'!$G$5:$G$69,A27)</x:f>
        <x:v>13</x:v>
      </x:c>
      <x:c r="C27" s="48" t="n">
        <x:f>B27/$C$6</x:f>
        <x:v>0.2</x:v>
      </x:c>
      <x:c r="D27" s="13" t="str">
        <x:v>Approval documented</x:v>
      </x:c>
    </x:row>
    <x:row r="30" ht="26" customHeight="1">
      <x:c r="A30" s="57" t="str">
        <x:v>Decision use: engineering can compare redesign or construction methods; right-of-way can scope and track permits; project management can estimate jurisdictional fees and personnel effort. Private-property rights, existing easements, and imagery-based wetland validation remain human review steps.</x:v>
      </x:c>
    </x:row>
    <x:row r="31" ht="26" customHeight="1"/>
  </x:sheetData>
  <x:mergeCells>
    <x:mergeCell ref="A1:N1"/>
    <x:mergeCell ref="A2:N2"/>
    <x:mergeCell ref="F5:N7"/>
    <x:mergeCell ref="A30:N31"/>
  </x:mergeCells>
  <x:pageMargins left="0.7" right="0.7" top="0.75" bottom="0.75" header="0.3" footer="0.3"/>
  <x:drawing xmlns:r="http://schemas.openxmlformats.org/officeDocument/2006/relationships" r:id="R9a9ed169261240dd"/>
</x:worksheet>
</file>

<file path=xl/worksheets/sheet2.xml><?xml version="1.0" encoding="utf-8"?>
<x:worksheet xmlns:x="http://schemas.openxmlformats.org/spreadsheetml/2006/main">
  <x:sheetPr>
    <x:tabColor rgb="FF287D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3" hidden="0" customWidth="1"/>
    <x:col min="4" max="4" width="19" hidden="0" customWidth="1"/>
    <x:col min="5" max="5" width="32" hidden="0" customWidth="1"/>
    <x:col min="6" max="6" width="17" hidden="0" customWidth="1"/>
    <x:col min="7" max="7" width="16" hidden="0" customWidth="1"/>
    <x:col min="8" max="8" width="18" hidden="0" customWidth="1"/>
    <x:col min="9" max="9" width="16" hidden="0" customWidth="1"/>
    <x:col min="10" max="10" width="19" hidden="0" customWidth="1"/>
    <x:col min="11" max="11" width="17" hidden="0" customWidth="1"/>
    <x:col min="12" max="12" width="23" hidden="0" customWidth="1"/>
    <x:col min="13" max="13" width="14" hidden="0" customWidth="1"/>
    <x:col min="14" max="14" width="13" hidden="0" customWidth="1"/>
    <x:col min="15" max="15" width="18" hidden="0" customWidth="1"/>
    <x:col min="16" max="16" width="16" hidden="0" customWidth="1"/>
    <x:col min="17" max="17" width="17" hidden="0" customWidth="1"/>
    <x:col min="18" max="18" width="19" hidden="0" customWidth="1"/>
    <x:col min="19" max="19" width="17" hidden="0" customWidth="1"/>
    <x:col min="20" max="20" width="14" hidden="0" customWidth="1"/>
    <x:col min="21" max="21" width="16" hidden="0" customWidth="1"/>
    <x:col min="22" max="22" width="21" hidden="0" customWidth="1"/>
  </x:cols>
  <x:sheetData>
    <x:row r="1" ht="36" customHeight="1">
      <x:c r="A1" s="3" t="str">
        <x:v>Permit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24" customHeight="1">
      <x:c r="A2" s="5" t="str">
        <x:v>Operational right-of-way handoff. Gold cells are editable tracking fields; calculated cost fields update from Assumptions.</x:v>
      </x:c>
    </x:row>
    <x:row r="4" ht="30" customHeight="1">
      <x:c r="A4" s="10" t="str">
        <x:v>Permit ID</x:v>
      </x:c>
      <x:c r="B4" s="10" t="str">
        <x:v>Permit polygon ID</x:v>
      </x:c>
      <x:c r="C4" s="10" t="str">
        <x:v>Permit type</x:v>
      </x:c>
      <x:c r="D4" s="10" t="str">
        <x:v>Authority type</x:v>
      </x:c>
      <x:c r="E4" s="10" t="str">
        <x:v>Permit authority</x:v>
      </x:c>
      <x:c r="F4" s="10" t="str">
        <x:v>Lead-time class</x:v>
      </x:c>
      <x:c r="G4" s="10" t="str">
        <x:v>Status</x:v>
      </x:c>
      <x:c r="H4" s="10" t="str">
        <x:v>Assigned employee</x:v>
      </x:c>
      <x:c r="I4" s="10" t="str">
        <x:v>Submission date</x:v>
      </x:c>
      <x:c r="J4" s="10" t="str">
        <x:v>Agency contact</x:v>
      </x:c>
      <x:c r="K4" s="10" t="str">
        <x:v>Expected approval</x:v>
      </x:c>
      <x:c r="L4" s="10" t="str">
        <x:v>Document attachment</x:v>
      </x:c>
      <x:c r="M4" s="10" t="str">
        <x:v>Fee method</x:v>
      </x:c>
      <x:c r="N4" s="10" t="str">
        <x:v>Fee rate</x:v>
      </x:c>
      <x:c r="O4" s="10" t="str">
        <x:v>Permitted length (ft)</x:v>
      </x:c>
      <x:c r="P4" s="10" t="str">
        <x:v>Personnel hours</x:v>
      </x:c>
      <x:c r="Q4" s="10" t="str">
        <x:v>Est. permit fee</x:v>
      </x:c>
      <x:c r="R4" s="10" t="str">
        <x:v>Est. personnel cost</x:v>
      </x:c>
      <x:c r="S4" s="10" t="str">
        <x:v>Total est. cost</x:v>
      </x:c>
      <x:c r="T4" s="10" t="str">
        <x:v>Segment count</x:v>
      </x:c>
      <x:c r="U4" s="10" t="str">
        <x:v>Map feature count</x:v>
      </x:c>
      <x:c r="V4" s="10" t="str">
        <x:v>Tracking check</x:v>
      </x:c>
    </x:row>
    <x:row r="5">
      <x:c r="A5" s="13" t="str">
        <x:v>PJ-PRM-001</x:v>
      </x:c>
      <x:c r="B5" s="13" t="str">
        <x:v>PJ-PRM-001-BUF</x:v>
      </x:c>
      <x:c r="C5" s="13" t="str">
        <x:v>County construction</x:v>
      </x:c>
      <x:c r="D5" s="13" t="str">
        <x:v>County</x:v>
      </x:c>
      <x:c r="E5" s="13" t="str">
        <x:v>Cedar County</x:v>
      </x:c>
      <x:c r="F5" s="13" t="str">
        <x:v>Standard</x:v>
      </x:c>
      <x:c r="G5" s="14" t="str">
        <x:v>Identified</x:v>
      </x:c>
      <x:c r="H5" s="14" t="str">
        <x:v>Morgan Lee</x:v>
      </x:c>
      <x:c r="I5" s="21"/>
      <x:c r="J5" s="14" t="str">
        <x:v>Avery Brooks</x:v>
      </x:c>
      <x:c r="K5" s="21" t="n">
        <x:v>46303</x:v>
      </x:c>
      <x:c r="L5" s="14" t="str"/>
      <x:c r="M5" s="13" t="str">
        <x:f>INDEX(Assumptions!$B$11:$B$19,MATCH(C5,Assumptions!$A$11:$A$19,0))</x:f>
        <x:v>Fixed</x:v>
      </x:c>
      <x:c r="N5" s="22" t="n">
        <x:f>INDEX(Assumptions!$C$11:$C$19,MATCH(C5,Assumptions!$A$11:$A$19,0))</x:f>
        <x:v>450</x:v>
      </x:c>
      <x:c r="O5" s="24" t="n">
        <x:v>27086.399999999994</x:v>
      </x:c>
      <x:c r="P5" s="24" t="n">
        <x:f>INDEX(Assumptions!$D$11:$D$19,MATCH(C5,Assumptions!$A$11:$A$19,0))</x:f>
        <x:v>6</x:v>
      </x:c>
      <x:c r="Q5" s="26" t="n">
        <x:f>IF(M5="Fixed",N5,IF(M5="Per foot",N5*O5,"n.a."))</x:f>
        <x:v>450</x:v>
      </x:c>
      <x:c r="R5" s="26" t="n">
        <x:f>P5*Assumptions!$B$5</x:f>
        <x:v>510</x:v>
      </x:c>
      <x:c r="S5" s="26" t="n">
        <x:f>Q5+R5</x:f>
        <x:v>960</x:v>
      </x:c>
      <x:c r="T5" s="13" t="n">
        <x:v>6</x:v>
      </x:c>
      <x:c r="U5" s="13" t="n">
        <x:v>1</x:v>
      </x:c>
      <x:c r="V5" s="13" t="str">
        <x:f>IF(OR(G5="",H5="",J5="",K5=""),"Needs update",IF(AND(OR(G5="Submitted",G5="Agency review",G5="Approved"),I5=""),"Missing submission date",IF(AND(G5="Approved",L5=""),"Missing attachment","Ready")))</x:f>
        <x:v>Ready</x:v>
      </x:c>
    </x:row>
    <x:row r="6">
      <x:c r="A6" s="20" t="str">
        <x:v>PJ-PRM-002</x:v>
      </x:c>
      <x:c r="B6" s="20" t="str">
        <x:v>PJ-PRM-002-BUF</x:v>
      </x:c>
      <x:c r="C6" s="20" t="str">
        <x:v>Electric utility</x:v>
      </x:c>
      <x:c r="D6" s="20" t="str">
        <x:v>Electric utility</x:v>
      </x:c>
      <x:c r="E6" s="20" t="str">
        <x:v>Prairie Grid Services</x:v>
      </x:c>
      <x:c r="F6" s="20" t="str">
        <x:v>Longest</x:v>
      </x:c>
      <x:c r="G6" s="14" t="str">
        <x:v>Preparing</x:v>
      </x:c>
      <x:c r="H6" s="14" t="str">
        <x:v>Casey Rowan</x:v>
      </x:c>
      <x:c r="I6" s="21"/>
      <x:c r="J6" s="14" t="str">
        <x:v>Taylor Morgan</x:v>
      </x:c>
      <x:c r="K6" s="21" t="n">
        <x:v>46396</x:v>
      </x:c>
      <x:c r="L6" s="14" t="str"/>
      <x:c r="M6" s="20" t="str">
        <x:f>INDEX(Assumptions!$B$11:$B$19,MATCH(C6,Assumptions!$A$11:$A$19,0))</x:f>
        <x:v>Fixed</x:v>
      </x:c>
      <x:c r="N6" s="23" t="n">
        <x:f>INDEX(Assumptions!$C$11:$C$19,MATCH(C6,Assumptions!$A$11:$A$19,0))</x:f>
        <x:v>4500</x:v>
      </x:c>
      <x:c r="O6" s="25" t="n">
        <x:v>739.2</x:v>
      </x:c>
      <x:c r="P6" s="25" t="n">
        <x:f>INDEX(Assumptions!$D$11:$D$19,MATCH(C6,Assumptions!$A$11:$A$19,0))</x:f>
        <x:v>28</x:v>
      </x:c>
      <x:c r="Q6" s="27" t="n">
        <x:f>IF(M6="Fixed",N6,IF(M6="Per foot",N6*O6,"n.a."))</x:f>
        <x:v>4500</x:v>
      </x:c>
      <x:c r="R6" s="27" t="n">
        <x:f>P6*Assumptions!$B$5</x:f>
        <x:v>2380</x:v>
      </x:c>
      <x:c r="S6" s="27" t="n">
        <x:f>Q6+R6</x:f>
        <x:v>6880</x:v>
      </x:c>
      <x:c r="T6" s="20" t="n">
        <x:v>1</x:v>
      </x:c>
      <x:c r="U6" s="20" t="n">
        <x:v>1</x:v>
      </x:c>
      <x:c r="V6" s="20" t="str">
        <x:f>IF(OR(G6="",H6="",J6="",K6=""),"Needs update",IF(AND(OR(G6="Submitted",G6="Agency review",G6="Approved"),I6=""),"Missing submission date",IF(AND(G6="Approved",L6=""),"Missing attachment","Ready")))</x:f>
        <x:v>Ready</x:v>
      </x:c>
    </x:row>
    <x:row r="7">
      <x:c r="A7" s="13" t="str">
        <x:v>PJ-PRM-003</x:v>
      </x:c>
      <x:c r="B7" s="13" t="str">
        <x:v>PJ-PRM-003-BUF</x:v>
      </x:c>
      <x:c r="C7" s="13" t="str">
        <x:v>Wetland</x:v>
      </x:c>
      <x:c r="D7" s="13" t="str">
        <x:v>Wetland</x:v>
      </x:c>
      <x:c r="E7" s="13" t="str">
        <x:v>Regional Wetland Review Office</x:v>
      </x:c>
      <x:c r="F7" s="13" t="str">
        <x:v>Standard</x:v>
      </x:c>
      <x:c r="G7" s="14" t="str">
        <x:v>Submitted</x:v>
      </x:c>
      <x:c r="H7" s="14" t="str">
        <x:v>Drew Patel</x:v>
      </x:c>
      <x:c r="I7" s="21" t="n">
        <x:v>46244</x:v>
      </x:c>
      <x:c r="J7" s="14" t="str">
        <x:v>Riley Singh</x:v>
      </x:c>
      <x:c r="K7" s="21" t="n">
        <x:v>46280</x:v>
      </x:c>
      <x:c r="L7" s="14" t="str">
        <x:v>PJ-PRM-003_package.pdf</x:v>
      </x:c>
      <x:c r="M7" s="13" t="str">
        <x:f>INDEX(Assumptions!$B$11:$B$19,MATCH(C7,Assumptions!$A$11:$A$19,0))</x:f>
        <x:v>Per foot</x:v>
      </x:c>
      <x:c r="N7" s="22" t="n">
        <x:f>INDEX(Assumptions!$C$11:$C$19,MATCH(C7,Assumptions!$A$11:$A$19,0))</x:f>
        <x:v>0.65</x:v>
      </x:c>
      <x:c r="O7" s="24" t="n">
        <x:v>1161.600000000001</x:v>
      </x:c>
      <x:c r="P7" s="24" t="n">
        <x:f>INDEX(Assumptions!$D$11:$D$19,MATCH(C7,Assumptions!$A$11:$A$19,0))</x:f>
        <x:v>6</x:v>
      </x:c>
      <x:c r="Q7" s="26" t="n">
        <x:f>IF(M7="Fixed",N7,IF(M7="Per foot",N7*O7,"n.a."))</x:f>
        <x:v>755.0400000000008</x:v>
      </x:c>
      <x:c r="R7" s="26" t="n">
        <x:f>P7*Assumptions!$B$5</x:f>
        <x:v>510</x:v>
      </x:c>
      <x:c r="S7" s="26" t="n">
        <x:f>Q7+R7</x:f>
        <x:v>1265.0400000000009</x:v>
      </x:c>
      <x:c r="T7" s="13" t="n">
        <x:v>1</x:v>
      </x:c>
      <x:c r="U7" s="13" t="n">
        <x:v>1</x:v>
      </x:c>
      <x:c r="V7" s="13" t="str">
        <x:f>IF(OR(G7="",H7="",J7="",K7=""),"Needs update",IF(AND(OR(G7="Submitted",G7="Agency review",G7="Approved"),I7=""),"Missing submission date",IF(AND(G7="Approved",L7=""),"Missing attachment","Ready")))</x:f>
        <x:v>Ready</x:v>
      </x:c>
    </x:row>
    <x:row r="8">
      <x:c r="A8" s="20" t="str">
        <x:v>PJ-PRM-004</x:v>
      </x:c>
      <x:c r="B8" s="20" t="str">
        <x:v>PJ-PRM-004-BUF</x:v>
      </x:c>
      <x:c r="C8" s="20" t="str">
        <x:v>Gas utility</x:v>
      </x:c>
      <x:c r="D8" s="20" t="str">
        <x:v>Gas utility</x:v>
      </x:c>
      <x:c r="E8" s="20" t="str">
        <x:v>Prairie Gas Cooperative</x:v>
      </x:c>
      <x:c r="F8" s="20" t="str">
        <x:v>Longest</x:v>
      </x:c>
      <x:c r="G8" s="14" t="str">
        <x:v>Agency review</x:v>
      </x:c>
      <x:c r="H8" s="14" t="str">
        <x:v>Jamie Chen</x:v>
      </x:c>
      <x:c r="I8" s="21" t="n">
        <x:v>46188</x:v>
      </x:c>
      <x:c r="J8" s="14" t="str">
        <x:v>Jordan Kim</x:v>
      </x:c>
      <x:c r="K8" s="21" t="n">
        <x:v>46317</x:v>
      </x:c>
      <x:c r="L8" s="14" t="str">
        <x:v>PJ-PRM-004_package.pdf</x:v>
      </x:c>
      <x:c r="M8" s="20" t="str">
        <x:f>INDEX(Assumptions!$B$11:$B$19,MATCH(C8,Assumptions!$A$11:$A$19,0))</x:f>
        <x:v>Per foot</x:v>
      </x:c>
      <x:c r="N8" s="23" t="n">
        <x:f>INDEX(Assumptions!$C$11:$C$19,MATCH(C8,Assumptions!$A$11:$A$19,0))</x:f>
        <x:v>0.85</x:v>
      </x:c>
      <x:c r="O8" s="25" t="n">
        <x:v>580.8000000000017</x:v>
      </x:c>
      <x:c r="P8" s="25" t="n">
        <x:f>INDEX(Assumptions!$D$11:$D$19,MATCH(C8,Assumptions!$A$11:$A$19,0))</x:f>
        <x:v>28</x:v>
      </x:c>
      <x:c r="Q8" s="27" t="n">
        <x:f>IF(M8="Fixed",N8,IF(M8="Per foot",N8*O8,"n.a."))</x:f>
        <x:v>493.68000000000137</x:v>
      </x:c>
      <x:c r="R8" s="27" t="n">
        <x:f>P8*Assumptions!$B$5</x:f>
        <x:v>2380</x:v>
      </x:c>
      <x:c r="S8" s="27" t="n">
        <x:f>Q8+R8</x:f>
        <x:v>2873.680000000001</x:v>
      </x:c>
      <x:c r="T8" s="20" t="n">
        <x:v>1</x:v>
      </x:c>
      <x:c r="U8" s="20" t="n">
        <x:v>1</x:v>
      </x:c>
      <x:c r="V8" s="20" t="str">
        <x:f>IF(OR(G8="",H8="",J8="",K8=""),"Needs update",IF(AND(OR(G8="Submitted",G8="Agency review",G8="Approved"),I8=""),"Missing submission date",IF(AND(G8="Approved",L8=""),"Missing attachment","Ready")))</x:f>
        <x:v>Ready</x:v>
      </x:c>
    </x:row>
    <x:row r="9">
      <x:c r="A9" s="13" t="str">
        <x:v>PJ-PRM-005</x:v>
      </x:c>
      <x:c r="B9" s="13" t="str">
        <x:v>PJ-PRM-005-BUF</x:v>
      </x:c>
      <x:c r="C9" s="13" t="str">
        <x:v>Wetland</x:v>
      </x:c>
      <x:c r="D9" s="13" t="str">
        <x:v>Wetland</x:v>
      </x:c>
      <x:c r="E9" s="13" t="str">
        <x:v>Regional Wetland Review Office</x:v>
      </x:c>
      <x:c r="F9" s="13" t="str">
        <x:v>Standard</x:v>
      </x:c>
      <x:c r="G9" s="14" t="str">
        <x:v>Approved</x:v>
      </x:c>
      <x:c r="H9" s="14" t="str">
        <x:v>Morgan Lee</x:v>
      </x:c>
      <x:c r="I9" s="21" t="n">
        <x:v>46113</x:v>
      </x:c>
      <x:c r="J9" s="14" t="str">
        <x:v>Avery Brooks</x:v>
      </x:c>
      <x:c r="K9" s="21" t="n">
        <x:v>46143</x:v>
      </x:c>
      <x:c r="L9" s="14" t="str">
        <x:v>PJ-PRM-005_package.pdf</x:v>
      </x:c>
      <x:c r="M9" s="13" t="str">
        <x:f>INDEX(Assumptions!$B$11:$B$19,MATCH(C9,Assumptions!$A$11:$A$19,0))</x:f>
        <x:v>Per foot</x:v>
      </x:c>
      <x:c r="N9" s="22" t="n">
        <x:f>INDEX(Assumptions!$C$11:$C$19,MATCH(C9,Assumptions!$A$11:$A$19,0))</x:f>
        <x:v>0.65</x:v>
      </x:c>
      <x:c r="O9" s="24" t="n">
        <x:v>1583.999999999999</x:v>
      </x:c>
      <x:c r="P9" s="24" t="n">
        <x:f>INDEX(Assumptions!$D$11:$D$19,MATCH(C9,Assumptions!$A$11:$A$19,0))</x:f>
        <x:v>6</x:v>
      </x:c>
      <x:c r="Q9" s="26" t="n">
        <x:f>IF(M9="Fixed",N9,IF(M9="Per foot",N9*O9,"n.a."))</x:f>
        <x:v>1029.5999999999995</x:v>
      </x:c>
      <x:c r="R9" s="26" t="n">
        <x:f>P9*Assumptions!$B$5</x:f>
        <x:v>510</x:v>
      </x:c>
      <x:c r="S9" s="26" t="n">
        <x:f>Q9+R9</x:f>
        <x:v>1539.5999999999995</x:v>
      </x:c>
      <x:c r="T9" s="13" t="n">
        <x:v>1</x:v>
      </x:c>
      <x:c r="U9" s="13" t="n">
        <x:v>1</x:v>
      </x:c>
      <x:c r="V9" s="13" t="str">
        <x:f>IF(OR(G9="",H9="",J9="",K9=""),"Needs update",IF(AND(OR(G9="Submitted",G9="Agency review",G9="Approved"),I9=""),"Missing submission date",IF(AND(G9="Approved",L9=""),"Missing attachment","Ready")))</x:f>
        <x:v>Ready</x:v>
      </x:c>
    </x:row>
    <x:row r="10">
      <x:c r="A10" s="20" t="str">
        <x:v>PJ-PRM-006</x:v>
      </x:c>
      <x:c r="B10" s="20" t="str">
        <x:v>PJ-PRM-006-BUF</x:v>
      </x:c>
      <x:c r="C10" s="20" t="str">
        <x:v>Tribal area</x:v>
      </x:c>
      <x:c r="D10" s="20" t="str">
        <x:v>Tribal area</x:v>
      </x:c>
      <x:c r="E10" s="20" t="str">
        <x:v>Prairie River Tribal Authority</x:v>
      </x:c>
      <x:c r="F10" s="20" t="str">
        <x:v>Longest</x:v>
      </x:c>
      <x:c r="G10" s="14" t="str">
        <x:v>Identified</x:v>
      </x:c>
      <x:c r="H10" s="14" t="str">
        <x:v>Casey Rowan</x:v>
      </x:c>
      <x:c r="I10" s="21"/>
      <x:c r="J10" s="14" t="str">
        <x:v>Taylor Morgan</x:v>
      </x:c>
      <x:c r="K10" s="21" t="n">
        <x:v>46396</x:v>
      </x:c>
      <x:c r="L10" s="14" t="str"/>
      <x:c r="M10" s="20" t="str">
        <x:f>INDEX(Assumptions!$B$11:$B$19,MATCH(C10,Assumptions!$A$11:$A$19,0))</x:f>
        <x:v>Fixed</x:v>
      </x:c>
      <x:c r="N10" s="23" t="n">
        <x:f>INDEX(Assumptions!$C$11:$C$19,MATCH(C10,Assumptions!$A$11:$A$19,0))</x:f>
        <x:v>12500</x:v>
      </x:c>
      <x:c r="O10" s="25" t="n">
        <x:v>16896.000000000004</x:v>
      </x:c>
      <x:c r="P10" s="25" t="n">
        <x:f>INDEX(Assumptions!$D$11:$D$19,MATCH(C10,Assumptions!$A$11:$A$19,0))</x:f>
        <x:v>28</x:v>
      </x:c>
      <x:c r="Q10" s="27" t="n">
        <x:f>IF(M10="Fixed",N10,IF(M10="Per foot",N10*O10,"n.a."))</x:f>
        <x:v>12500</x:v>
      </x:c>
      <x:c r="R10" s="27" t="n">
        <x:f>P10*Assumptions!$B$5</x:f>
        <x:v>2380</x:v>
      </x:c>
      <x:c r="S10" s="27" t="n">
        <x:f>Q10+R10</x:f>
        <x:v>14880</x:v>
      </x:c>
      <x:c r="T10" s="20" t="n">
        <x:v>9</x:v>
      </x:c>
      <x:c r="U10" s="20" t="n">
        <x:v>1</x:v>
      </x:c>
      <x:c r="V10" s="20" t="str">
        <x:f>IF(OR(G10="",H10="",J10="",K10=""),"Needs update",IF(AND(OR(G10="Submitted",G10="Agency review",G10="Approved"),I10=""),"Missing submission date",IF(AND(G10="Approved",L10=""),"Missing attachment","Ready")))</x:f>
        <x:v>Ready</x:v>
      </x:c>
    </x:row>
    <x:row r="11">
      <x:c r="A11" s="13" t="str">
        <x:v>PJ-PRM-007</x:v>
      </x:c>
      <x:c r="B11" s="13" t="str">
        <x:v>PJ-PRM-007-BUF</x:v>
      </x:c>
      <x:c r="C11" s="13" t="str">
        <x:v>Railroad</x:v>
      </x:c>
      <x:c r="D11" s="13" t="str">
        <x:v>Railroad</x:v>
      </x:c>
      <x:c r="E11" s="13" t="str">
        <x:v>Central Prairie Railway</x:v>
      </x:c>
      <x:c r="F11" s="13" t="str">
        <x:v>Longest</x:v>
      </x:c>
      <x:c r="G11" s="14" t="str">
        <x:v>Preparing</x:v>
      </x:c>
      <x:c r="H11" s="14" t="str">
        <x:v>Drew Patel</x:v>
      </x:c>
      <x:c r="I11" s="21"/>
      <x:c r="J11" s="14" t="str">
        <x:v>Riley Singh</x:v>
      </x:c>
      <x:c r="K11" s="21" t="n">
        <x:v>46399</x:v>
      </x:c>
      <x:c r="L11" s="14" t="str"/>
      <x:c r="M11" s="13" t="str">
        <x:f>INDEX(Assumptions!$B$11:$B$19,MATCH(C11,Assumptions!$A$11:$A$19,0))</x:f>
        <x:v>Fixed</x:v>
      </x:c>
      <x:c r="N11" s="22" t="n">
        <x:f>INDEX(Assumptions!$C$11:$C$19,MATCH(C11,Assumptions!$A$11:$A$19,0))</x:f>
        <x:v>7500</x:v>
      </x:c>
      <x:c r="O11" s="24" t="n">
        <x:v>844.8000000000008</x:v>
      </x:c>
      <x:c r="P11" s="24" t="n">
        <x:f>INDEX(Assumptions!$D$11:$D$19,MATCH(C11,Assumptions!$A$11:$A$19,0))</x:f>
        <x:v>28</x:v>
      </x:c>
      <x:c r="Q11" s="26" t="n">
        <x:f>IF(M11="Fixed",N11,IF(M11="Per foot",N11*O11,"n.a."))</x:f>
        <x:v>7500</x:v>
      </x:c>
      <x:c r="R11" s="26" t="n">
        <x:f>P11*Assumptions!$B$5</x:f>
        <x:v>2380</x:v>
      </x:c>
      <x:c r="S11" s="26" t="n">
        <x:f>Q11+R11</x:f>
        <x:v>9880</x:v>
      </x:c>
      <x:c r="T11" s="13" t="n">
        <x:v>1</x:v>
      </x:c>
      <x:c r="U11" s="13" t="n">
        <x:v>1</x:v>
      </x:c>
      <x:c r="V11" s="13" t="str">
        <x:f>IF(OR(G11="",H11="",J11="",K11=""),"Needs update",IF(AND(OR(G11="Submitted",G11="Agency review",G11="Approved"),I11=""),"Missing submission date",IF(AND(G11="Approved",L11=""),"Missing attachment","Ready")))</x:f>
        <x:v>Ready</x:v>
      </x:c>
    </x:row>
    <x:row r="12">
      <x:c r="A12" s="20" t="str">
        <x:v>PJ-PRM-008</x:v>
      </x:c>
      <x:c r="B12" s="20" t="str">
        <x:v>PJ-PRM-008-BUF</x:v>
      </x:c>
      <x:c r="C12" s="20" t="str">
        <x:v>Electric utility</x:v>
      </x:c>
      <x:c r="D12" s="20" t="str">
        <x:v>Electric utility</x:v>
      </x:c>
      <x:c r="E12" s="20" t="str">
        <x:v>Midland Electric Cooperative</x:v>
      </x:c>
      <x:c r="F12" s="20" t="str">
        <x:v>Longest</x:v>
      </x:c>
      <x:c r="G12" s="14" t="str">
        <x:v>Submitted</x:v>
      </x:c>
      <x:c r="H12" s="14" t="str">
        <x:v>Jamie Chen</x:v>
      </x:c>
      <x:c r="I12" s="21" t="n">
        <x:v>46244</x:v>
      </x:c>
      <x:c r="J12" s="14" t="str">
        <x:v>Jordan Kim</x:v>
      </x:c>
      <x:c r="K12" s="21" t="n">
        <x:v>46373</x:v>
      </x:c>
      <x:c r="L12" s="14" t="str">
        <x:v>PJ-PRM-008_package.pdf</x:v>
      </x:c>
      <x:c r="M12" s="20" t="str">
        <x:f>INDEX(Assumptions!$B$11:$B$19,MATCH(C12,Assumptions!$A$11:$A$19,0))</x:f>
        <x:v>Fixed</x:v>
      </x:c>
      <x:c r="N12" s="23" t="n">
        <x:f>INDEX(Assumptions!$C$11:$C$19,MATCH(C12,Assumptions!$A$11:$A$19,0))</x:f>
        <x:v>4500</x:v>
      </x:c>
      <x:c r="O12" s="25" t="n">
        <x:v>739.1999999999983</x:v>
      </x:c>
      <x:c r="P12" s="25" t="n">
        <x:f>INDEX(Assumptions!$D$11:$D$19,MATCH(C12,Assumptions!$A$11:$A$19,0))</x:f>
        <x:v>28</x:v>
      </x:c>
      <x:c r="Q12" s="27" t="n">
        <x:f>IF(M12="Fixed",N12,IF(M12="Per foot",N12*O12,"n.a."))</x:f>
        <x:v>4500</x:v>
      </x:c>
      <x:c r="R12" s="27" t="n">
        <x:f>P12*Assumptions!$B$5</x:f>
        <x:v>2380</x:v>
      </x:c>
      <x:c r="S12" s="27" t="n">
        <x:f>Q12+R12</x:f>
        <x:v>6880</x:v>
      </x:c>
      <x:c r="T12" s="20" t="n">
        <x:v>1</x:v>
      </x:c>
      <x:c r="U12" s="20" t="n">
        <x:v>1</x:v>
      </x:c>
      <x:c r="V12" s="20" t="str">
        <x:f>IF(OR(G12="",H12="",J12="",K12=""),"Needs update",IF(AND(OR(G12="Submitted",G12="Agency review",G12="Approved"),I12=""),"Missing submission date",IF(AND(G12="Approved",L12=""),"Missing attachment","Ready")))</x:f>
        <x:v>Ready</x:v>
      </x:c>
    </x:row>
    <x:row r="13">
      <x:c r="A13" s="13" t="str">
        <x:v>PJ-PRM-009</x:v>
      </x:c>
      <x:c r="B13" s="13" t="str">
        <x:v>PJ-PRM-009-BUF</x:v>
      </x:c>
      <x:c r="C13" s="13" t="str">
        <x:v>Wetland</x:v>
      </x:c>
      <x:c r="D13" s="13" t="str">
        <x:v>Wetland</x:v>
      </x:c>
      <x:c r="E13" s="13" t="str">
        <x:v>Regional Wetland Review Office</x:v>
      </x:c>
      <x:c r="F13" s="13" t="str">
        <x:v>Standard</x:v>
      </x:c>
      <x:c r="G13" s="14" t="str">
        <x:v>Agency review</x:v>
      </x:c>
      <x:c r="H13" s="14" t="str">
        <x:v>Morgan Lee</x:v>
      </x:c>
      <x:c r="I13" s="21" t="n">
        <x:v>46188</x:v>
      </x:c>
      <x:c r="J13" s="14" t="str">
        <x:v>Avery Brooks</x:v>
      </x:c>
      <x:c r="K13" s="21" t="n">
        <x:v>46218</x:v>
      </x:c>
      <x:c r="L13" s="14" t="str">
        <x:v>PJ-PRM-009_package.pdf</x:v>
      </x:c>
      <x:c r="M13" s="13" t="str">
        <x:f>INDEX(Assumptions!$B$11:$B$19,MATCH(C13,Assumptions!$A$11:$A$19,0))</x:f>
        <x:v>Per foot</x:v>
      </x:c>
      <x:c r="N13" s="22" t="n">
        <x:f>INDEX(Assumptions!$C$11:$C$19,MATCH(C13,Assumptions!$A$11:$A$19,0))</x:f>
        <x:v>0.65</x:v>
      </x:c>
      <x:c r="O13" s="24" t="n">
        <x:v>2006.3999999999994</x:v>
      </x:c>
      <x:c r="P13" s="24" t="n">
        <x:f>INDEX(Assumptions!$D$11:$D$19,MATCH(C13,Assumptions!$A$11:$A$19,0))</x:f>
        <x:v>6</x:v>
      </x:c>
      <x:c r="Q13" s="26" t="n">
        <x:f>IF(M13="Fixed",N13,IF(M13="Per foot",N13*O13,"n.a."))</x:f>
        <x:v>1304.1599999999996</x:v>
      </x:c>
      <x:c r="R13" s="26" t="n">
        <x:f>P13*Assumptions!$B$5</x:f>
        <x:v>510</x:v>
      </x:c>
      <x:c r="S13" s="26" t="n">
        <x:f>Q13+R13</x:f>
        <x:v>1814.1599999999996</x:v>
      </x:c>
      <x:c r="T13" s="13" t="n">
        <x:v>1</x:v>
      </x:c>
      <x:c r="U13" s="13" t="n">
        <x:v>1</x:v>
      </x:c>
      <x:c r="V13" s="13" t="str">
        <x:f>IF(OR(G13="",H13="",J13="",K13=""),"Needs update",IF(AND(OR(G13="Submitted",G13="Agency review",G13="Approved"),I13=""),"Missing submission date",IF(AND(G13="Approved",L13=""),"Missing attachment","Ready")))</x:f>
        <x:v>Ready</x:v>
      </x:c>
    </x:row>
    <x:row r="14">
      <x:c r="A14" s="20" t="str">
        <x:v>PJ-PRM-010</x:v>
      </x:c>
      <x:c r="B14" s="20" t="str">
        <x:v>PJ-PRM-010-BUF</x:v>
      </x:c>
      <x:c r="C14" s="20" t="str">
        <x:v>Gas utility</x:v>
      </x:c>
      <x:c r="D14" s="20" t="str">
        <x:v>Gas utility</x:v>
      </x:c>
      <x:c r="E14" s="20" t="str">
        <x:v>Heartland Gas Transmission</x:v>
      </x:c>
      <x:c r="F14" s="20" t="str">
        <x:v>Longest</x:v>
      </x:c>
      <x:c r="G14" s="14" t="str">
        <x:v>Approved</x:v>
      </x:c>
      <x:c r="H14" s="14" t="str">
        <x:v>Casey Rowan</x:v>
      </x:c>
      <x:c r="I14" s="21" t="n">
        <x:v>46113</x:v>
      </x:c>
      <x:c r="J14" s="14" t="str">
        <x:v>Taylor Morgan</x:v>
      </x:c>
      <x:c r="K14" s="21" t="n">
        <x:v>46236</x:v>
      </x:c>
      <x:c r="L14" s="14" t="str">
        <x:v>PJ-PRM-010_package.pdf</x:v>
      </x:c>
      <x:c r="M14" s="20" t="str">
        <x:f>INDEX(Assumptions!$B$11:$B$19,MATCH(C14,Assumptions!$A$11:$A$19,0))</x:f>
        <x:v>Per foot</x:v>
      </x:c>
      <x:c r="N14" s="23" t="n">
        <x:f>INDEX(Assumptions!$C$11:$C$19,MATCH(C14,Assumptions!$A$11:$A$19,0))</x:f>
        <x:v>0.85</x:v>
      </x:c>
      <x:c r="O14" s="25" t="n">
        <x:v>580.8000000000017</x:v>
      </x:c>
      <x:c r="P14" s="25" t="n">
        <x:f>INDEX(Assumptions!$D$11:$D$19,MATCH(C14,Assumptions!$A$11:$A$19,0))</x:f>
        <x:v>28</x:v>
      </x:c>
      <x:c r="Q14" s="27" t="n">
        <x:f>IF(M14="Fixed",N14,IF(M14="Per foot",N14*O14,"n.a."))</x:f>
        <x:v>493.68000000000137</x:v>
      </x:c>
      <x:c r="R14" s="27" t="n">
        <x:f>P14*Assumptions!$B$5</x:f>
        <x:v>2380</x:v>
      </x:c>
      <x:c r="S14" s="27" t="n">
        <x:f>Q14+R14</x:f>
        <x:v>2873.680000000001</x:v>
      </x:c>
      <x:c r="T14" s="20" t="n">
        <x:v>1</x:v>
      </x:c>
      <x:c r="U14" s="20" t="n">
        <x:v>1</x:v>
      </x:c>
      <x:c r="V14" s="20" t="str">
        <x:f>IF(OR(G14="",H14="",J14="",K14=""),"Needs update",IF(AND(OR(G14="Submitted",G14="Agency review",G14="Approved"),I14=""),"Missing submission date",IF(AND(G14="Approved",L14=""),"Missing attachment","Ready")))</x:f>
        <x:v>Ready</x:v>
      </x:c>
    </x:row>
    <x:row r="15">
      <x:c r="A15" s="13" t="str">
        <x:v>PJ-PRM-011</x:v>
      </x:c>
      <x:c r="B15" s="13" t="str">
        <x:v>PJ-PRM-011-BUF</x:v>
      </x:c>
      <x:c r="C15" s="13" t="str">
        <x:v>Tribal area</x:v>
      </x:c>
      <x:c r="D15" s="13" t="str">
        <x:v>Tribal area</x:v>
      </x:c>
      <x:c r="E15" s="13" t="str">
        <x:v>Prairie River Tribal Authority</x:v>
      </x:c>
      <x:c r="F15" s="13" t="str">
        <x:v>Longest</x:v>
      </x:c>
      <x:c r="G15" s="14" t="str">
        <x:v>Identified</x:v>
      </x:c>
      <x:c r="H15" s="14" t="str">
        <x:v>Drew Patel</x:v>
      </x:c>
      <x:c r="I15" s="21"/>
      <x:c r="J15" s="14" t="str">
        <x:v>Riley Singh</x:v>
      </x:c>
      <x:c r="K15" s="21" t="n">
        <x:v>46399</x:v>
      </x:c>
      <x:c r="L15" s="14" t="str"/>
      <x:c r="M15" s="13" t="str">
        <x:f>INDEX(Assumptions!$B$11:$B$19,MATCH(C15,Assumptions!$A$11:$A$19,0))</x:f>
        <x:v>Fixed</x:v>
      </x:c>
      <x:c r="N15" s="22" t="n">
        <x:f>INDEX(Assumptions!$C$11:$C$19,MATCH(C15,Assumptions!$A$11:$A$19,0))</x:f>
        <x:v>12500</x:v>
      </x:c>
      <x:c r="O15" s="24" t="n">
        <x:v>2111.9999999999973</x:v>
      </x:c>
      <x:c r="P15" s="24" t="n">
        <x:f>INDEX(Assumptions!$D$11:$D$19,MATCH(C15,Assumptions!$A$11:$A$19,0))</x:f>
        <x:v>28</x:v>
      </x:c>
      <x:c r="Q15" s="26" t="n">
        <x:f>IF(M15="Fixed",N15,IF(M15="Per foot",N15*O15,"n.a."))</x:f>
        <x:v>12500</x:v>
      </x:c>
      <x:c r="R15" s="26" t="n">
        <x:f>P15*Assumptions!$B$5</x:f>
        <x:v>2380</x:v>
      </x:c>
      <x:c r="S15" s="26" t="n">
        <x:f>Q15+R15</x:f>
        <x:v>14880</x:v>
      </x:c>
      <x:c r="T15" s="13" t="n">
        <x:v>1</x:v>
      </x:c>
      <x:c r="U15" s="13" t="n">
        <x:v>1</x:v>
      </x:c>
      <x:c r="V15" s="13" t="str">
        <x:f>IF(OR(G15="",H15="",J15="",K15=""),"Needs update",IF(AND(OR(G15="Submitted",G15="Agency review",G15="Approved"),I15=""),"Missing submission date",IF(AND(G15="Approved",L15=""),"Missing attachment","Ready")))</x:f>
        <x:v>Ready</x:v>
      </x:c>
    </x:row>
    <x:row r="16">
      <x:c r="A16" s="20" t="str">
        <x:v>PJ-PRM-012</x:v>
      </x:c>
      <x:c r="B16" s="20" t="str">
        <x:v>PJ-PRM-012-BUF</x:v>
      </x:c>
      <x:c r="C16" s="20" t="str">
        <x:v>Municipality construction</x:v>
      </x:c>
      <x:c r="D16" s="20" t="str">
        <x:v>Municipality</x:v>
      </x:c>
      <x:c r="E16" s="20" t="str">
        <x:v>City of Ashton</x:v>
      </x:c>
      <x:c r="F16" s="20" t="str">
        <x:v>Standard</x:v>
      </x:c>
      <x:c r="G16" s="14" t="str">
        <x:v>Preparing</x:v>
      </x:c>
      <x:c r="H16" s="14" t="str">
        <x:v>Jamie Chen</x:v>
      </x:c>
      <x:c r="I16" s="21"/>
      <x:c r="J16" s="14" t="str">
        <x:v>Jordan Kim</x:v>
      </x:c>
      <x:c r="K16" s="21" t="n">
        <x:v>46312</x:v>
      </x:c>
      <x:c r="L16" s="14" t="str"/>
      <x:c r="M16" s="20" t="str">
        <x:f>INDEX(Assumptions!$B$11:$B$19,MATCH(C16,Assumptions!$A$11:$A$19,0))</x:f>
        <x:v>Fixed</x:v>
      </x:c>
      <x:c r="N16" s="23" t="n">
        <x:f>INDEX(Assumptions!$C$11:$C$19,MATCH(C16,Assumptions!$A$11:$A$19,0))</x:f>
        <x:v>850</x:v>
      </x:c>
      <x:c r="O16" s="25" t="n">
        <x:v>24816</x:v>
      </x:c>
      <x:c r="P16" s="25" t="n">
        <x:f>INDEX(Assumptions!$D$11:$D$19,MATCH(C16,Assumptions!$A$11:$A$19,0))</x:f>
        <x:v>6</x:v>
      </x:c>
      <x:c r="Q16" s="27" t="n">
        <x:f>IF(M16="Fixed",N16,IF(M16="Per foot",N16*O16,"n.a."))</x:f>
        <x:v>850</x:v>
      </x:c>
      <x:c r="R16" s="27" t="n">
        <x:f>P16*Assumptions!$B$5</x:f>
        <x:v>510</x:v>
      </x:c>
      <x:c r="S16" s="27" t="n">
        <x:f>Q16+R16</x:f>
        <x:v>1360</x:v>
      </x:c>
      <x:c r="T16" s="20" t="n">
        <x:v>10</x:v>
      </x:c>
      <x:c r="U16" s="20" t="n">
        <x:v>1</x:v>
      </x:c>
      <x:c r="V16" s="20" t="str">
        <x:f>IF(OR(G16="",H16="",J16="",K16=""),"Needs update",IF(AND(OR(G16="Submitted",G16="Agency review",G16="Approved"),I16=""),"Missing submission date",IF(AND(G16="Approved",L16=""),"Missing attachment","Ready")))</x:f>
        <x:v>Ready</x:v>
      </x:c>
    </x:row>
    <x:row r="17">
      <x:c r="A17" s="13" t="str">
        <x:v>PJ-PRM-013</x:v>
      </x:c>
      <x:c r="B17" s="13" t="str">
        <x:v>PJ-PRM-013-BUF</x:v>
      </x:c>
      <x:c r="C17" s="13" t="str">
        <x:v>Electric utility</x:v>
      </x:c>
      <x:c r="D17" s="13" t="str">
        <x:v>Electric utility</x:v>
      </x:c>
      <x:c r="E17" s="13" t="str">
        <x:v>Prairie Grid Services</x:v>
      </x:c>
      <x:c r="F17" s="13" t="str">
        <x:v>Longest</x:v>
      </x:c>
      <x:c r="G17" s="14" t="str">
        <x:v>Submitted</x:v>
      </x:c>
      <x:c r="H17" s="14" t="str">
        <x:v>Morgan Lee</x:v>
      </x:c>
      <x:c r="I17" s="21" t="n">
        <x:v>46244</x:v>
      </x:c>
      <x:c r="J17" s="14" t="str">
        <x:v>Avery Brooks</x:v>
      </x:c>
      <x:c r="K17" s="21" t="n">
        <x:v>46364</x:v>
      </x:c>
      <x:c r="L17" s="14" t="str">
        <x:v>PJ-PRM-013_package.pdf</x:v>
      </x:c>
      <x:c r="M17" s="13" t="str">
        <x:f>INDEX(Assumptions!$B$11:$B$19,MATCH(C17,Assumptions!$A$11:$A$19,0))</x:f>
        <x:v>Fixed</x:v>
      </x:c>
      <x:c r="N17" s="22" t="n">
        <x:f>INDEX(Assumptions!$C$11:$C$19,MATCH(C17,Assumptions!$A$11:$A$19,0))</x:f>
        <x:v>4500</x:v>
      </x:c>
      <x:c r="O17" s="24" t="n">
        <x:v>739.200000000003</x:v>
      </x:c>
      <x:c r="P17" s="24" t="n">
        <x:f>INDEX(Assumptions!$D$11:$D$19,MATCH(C17,Assumptions!$A$11:$A$19,0))</x:f>
        <x:v>28</x:v>
      </x:c>
      <x:c r="Q17" s="26" t="n">
        <x:f>IF(M17="Fixed",N17,IF(M17="Per foot",N17*O17,"n.a."))</x:f>
        <x:v>4500</x:v>
      </x:c>
      <x:c r="R17" s="26" t="n">
        <x:f>P17*Assumptions!$B$5</x:f>
        <x:v>2380</x:v>
      </x:c>
      <x:c r="S17" s="26" t="n">
        <x:f>Q17+R17</x:f>
        <x:v>6880</x:v>
      </x:c>
      <x:c r="T17" s="13" t="n">
        <x:v>1</x:v>
      </x:c>
      <x:c r="U17" s="13" t="n">
        <x:v>1</x:v>
      </x:c>
      <x:c r="V17" s="13" t="str">
        <x:f>IF(OR(G17="",H17="",J17="",K17=""),"Needs update",IF(AND(OR(G17="Submitted",G17="Agency review",G17="Approved"),I17=""),"Missing submission date",IF(AND(G17="Approved",L17=""),"Missing attachment","Ready")))</x:f>
        <x:v>Ready</x:v>
      </x:c>
    </x:row>
    <x:row r="18">
      <x:c r="A18" s="20" t="str">
        <x:v>PJ-PRM-014</x:v>
      </x:c>
      <x:c r="B18" s="20" t="str">
        <x:v>PJ-PRM-014-BUF</x:v>
      </x:c>
      <x:c r="C18" s="20" t="str">
        <x:v>Railroad</x:v>
      </x:c>
      <x:c r="D18" s="20" t="str">
        <x:v>Railroad</x:v>
      </x:c>
      <x:c r="E18" s="20" t="str">
        <x:v>Heartland Rail Company</x:v>
      </x:c>
      <x:c r="F18" s="20" t="str">
        <x:v>Longest</x:v>
      </x:c>
      <x:c r="G18" s="14" t="str">
        <x:v>Agency review</x:v>
      </x:c>
      <x:c r="H18" s="14" t="str">
        <x:v>Casey Rowan</x:v>
      </x:c>
      <x:c r="I18" s="21" t="n">
        <x:v>46188</x:v>
      </x:c>
      <x:c r="J18" s="14" t="str">
        <x:v>Taylor Morgan</x:v>
      </x:c>
      <x:c r="K18" s="21" t="n">
        <x:v>46311</x:v>
      </x:c>
      <x:c r="L18" s="14" t="str">
        <x:v>PJ-PRM-014_package.pdf</x:v>
      </x:c>
      <x:c r="M18" s="20" t="str">
        <x:f>INDEX(Assumptions!$B$11:$B$19,MATCH(C18,Assumptions!$A$11:$A$19,0))</x:f>
        <x:v>Fixed</x:v>
      </x:c>
      <x:c r="N18" s="23" t="n">
        <x:f>INDEX(Assumptions!$C$11:$C$19,MATCH(C18,Assumptions!$A$11:$A$19,0))</x:f>
        <x:v>7500</x:v>
      </x:c>
      <x:c r="O18" s="25" t="n">
        <x:v>844.8000000000008</x:v>
      </x:c>
      <x:c r="P18" s="25" t="n">
        <x:f>INDEX(Assumptions!$D$11:$D$19,MATCH(C18,Assumptions!$A$11:$A$19,0))</x:f>
        <x:v>28</x:v>
      </x:c>
      <x:c r="Q18" s="27" t="n">
        <x:f>IF(M18="Fixed",N18,IF(M18="Per foot",N18*O18,"n.a."))</x:f>
        <x:v>7500</x:v>
      </x:c>
      <x:c r="R18" s="27" t="n">
        <x:f>P18*Assumptions!$B$5</x:f>
        <x:v>2380</x:v>
      </x:c>
      <x:c r="S18" s="27" t="n">
        <x:f>Q18+R18</x:f>
        <x:v>9880</x:v>
      </x:c>
      <x:c r="T18" s="20" t="n">
        <x:v>1</x:v>
      </x:c>
      <x:c r="U18" s="20" t="n">
        <x:v>1</x:v>
      </x:c>
      <x:c r="V18" s="20" t="str">
        <x:f>IF(OR(G18="",H18="",J18="",K18=""),"Needs update",IF(AND(OR(G18="Submitted",G18="Agency review",G18="Approved"),I18=""),"Missing submission date",IF(AND(G18="Approved",L18=""),"Missing attachment","Ready")))</x:f>
        <x:v>Ready</x:v>
      </x:c>
    </x:row>
    <x:row r="19">
      <x:c r="A19" s="13" t="str">
        <x:v>PJ-PRM-015</x:v>
      </x:c>
      <x:c r="B19" s="13" t="str">
        <x:v>PJ-PRM-015-BUF</x:v>
      </x:c>
      <x:c r="C19" s="13" t="str">
        <x:v>DOT construction</x:v>
      </x:c>
      <x:c r="D19" s="13" t="str">
        <x:v>DOT</x:v>
      </x:c>
      <x:c r="E19" s="13" t="str">
        <x:v>State DOT District 4</x:v>
      </x:c>
      <x:c r="F19" s="13" t="str">
        <x:v>Elevated</x:v>
      </x:c>
      <x:c r="G19" s="14" t="str">
        <x:v>Approved</x:v>
      </x:c>
      <x:c r="H19" s="14" t="str">
        <x:v>Drew Patel</x:v>
      </x:c>
      <x:c r="I19" s="21" t="n">
        <x:v>46113</x:v>
      </x:c>
      <x:c r="J19" s="14" t="str">
        <x:v>Riley Singh</x:v>
      </x:c>
      <x:c r="K19" s="21" t="n">
        <x:v>46179</x:v>
      </x:c>
      <x:c r="L19" s="14" t="str">
        <x:v>PJ-PRM-015_package.pdf</x:v>
      </x:c>
      <x:c r="M19" s="13" t="str">
        <x:f>INDEX(Assumptions!$B$11:$B$19,MATCH(C19,Assumptions!$A$11:$A$19,0))</x:f>
        <x:v>Fixed</x:v>
      </x:c>
      <x:c r="N19" s="22" t="n">
        <x:f>INDEX(Assumptions!$C$11:$C$19,MATCH(C19,Assumptions!$A$11:$A$19,0))</x:f>
        <x:v>2200</x:v>
      </x:c>
      <x:c r="O19" s="24" t="n">
        <x:v>32366.399999999994</x:v>
      </x:c>
      <x:c r="P19" s="24" t="n">
        <x:f>INDEX(Assumptions!$D$11:$D$19,MATCH(C19,Assumptions!$A$11:$A$19,0))</x:f>
        <x:v>12</x:v>
      </x:c>
      <x:c r="Q19" s="26" t="n">
        <x:f>IF(M19="Fixed",N19,IF(M19="Per foot",N19*O19,"n.a."))</x:f>
        <x:v>2200</x:v>
      </x:c>
      <x:c r="R19" s="26" t="n">
        <x:f>P19*Assumptions!$B$5</x:f>
        <x:v>1020</x:v>
      </x:c>
      <x:c r="S19" s="26" t="n">
        <x:f>Q19+R19</x:f>
        <x:v>3220</x:v>
      </x:c>
      <x:c r="T19" s="13" t="n">
        <x:v>12</x:v>
      </x:c>
      <x:c r="U19" s="13" t="n">
        <x:v>1</x:v>
      </x:c>
      <x:c r="V19" s="13" t="str">
        <x:f>IF(OR(G19="",H19="",J19="",K19=""),"Needs update",IF(AND(OR(G19="Submitted",G19="Agency review",G19="Approved"),I19=""),"Missing submission date",IF(AND(G19="Approved",L19=""),"Missing attachment","Ready")))</x:f>
        <x:v>Ready</x:v>
      </x:c>
    </x:row>
    <x:row r="20">
      <x:c r="A20" s="20" t="str">
        <x:v>PJ-PRM-016</x:v>
      </x:c>
      <x:c r="B20" s="20" t="str">
        <x:v>PJ-PRM-016-BUF</x:v>
      </x:c>
      <x:c r="C20" s="20" t="str">
        <x:v>Electric utility</x:v>
      </x:c>
      <x:c r="D20" s="20" t="str">
        <x:v>Electric utility</x:v>
      </x:c>
      <x:c r="E20" s="20" t="str">
        <x:v>Midland Electric Cooperative</x:v>
      </x:c>
      <x:c r="F20" s="20" t="str">
        <x:v>Longest</x:v>
      </x:c>
      <x:c r="G20" s="14" t="str">
        <x:v>Identified</x:v>
      </x:c>
      <x:c r="H20" s="14" t="str">
        <x:v>Jamie Chen</x:v>
      </x:c>
      <x:c r="I20" s="21"/>
      <x:c r="J20" s="14" t="str">
        <x:v>Jordan Kim</x:v>
      </x:c>
      <x:c r="K20" s="21" t="n">
        <x:v>46402</x:v>
      </x:c>
      <x:c r="L20" s="14" t="str"/>
      <x:c r="M20" s="20" t="str">
        <x:f>INDEX(Assumptions!$B$11:$B$19,MATCH(C20,Assumptions!$A$11:$A$19,0))</x:f>
        <x:v>Fixed</x:v>
      </x:c>
      <x:c r="N20" s="23" t="n">
        <x:f>INDEX(Assumptions!$C$11:$C$19,MATCH(C20,Assumptions!$A$11:$A$19,0))</x:f>
        <x:v>4500</x:v>
      </x:c>
      <x:c r="O20" s="25" t="n">
        <x:v>739.200000000003</x:v>
      </x:c>
      <x:c r="P20" s="25" t="n">
        <x:f>INDEX(Assumptions!$D$11:$D$19,MATCH(C20,Assumptions!$A$11:$A$19,0))</x:f>
        <x:v>28</x:v>
      </x:c>
      <x:c r="Q20" s="27" t="n">
        <x:f>IF(M20="Fixed",N20,IF(M20="Per foot",N20*O20,"n.a."))</x:f>
        <x:v>4500</x:v>
      </x:c>
      <x:c r="R20" s="27" t="n">
        <x:f>P20*Assumptions!$B$5</x:f>
        <x:v>2380</x:v>
      </x:c>
      <x:c r="S20" s="27" t="n">
        <x:f>Q20+R20</x:f>
        <x:v>6880</x:v>
      </x:c>
      <x:c r="T20" s="20" t="n">
        <x:v>1</x:v>
      </x:c>
      <x:c r="U20" s="20" t="n">
        <x:v>1</x:v>
      </x:c>
      <x:c r="V20" s="20" t="str">
        <x:f>IF(OR(G20="",H20="",J20="",K20=""),"Needs update",IF(AND(OR(G20="Submitted",G20="Agency review",G20="Approved"),I20=""),"Missing submission date",IF(AND(G20="Approved",L20=""),"Missing attachment","Ready")))</x:f>
        <x:v>Ready</x:v>
      </x:c>
    </x:row>
    <x:row r="21">
      <x:c r="A21" s="13" t="str">
        <x:v>PJ-PRM-017</x:v>
      </x:c>
      <x:c r="B21" s="13" t="str">
        <x:v>PJ-PRM-017-BUF</x:v>
      </x:c>
      <x:c r="C21" s="13" t="str">
        <x:v>Railroad</x:v>
      </x:c>
      <x:c r="D21" s="13" t="str">
        <x:v>Railroad</x:v>
      </x:c>
      <x:c r="E21" s="13" t="str">
        <x:v>Central Prairie Railway</x:v>
      </x:c>
      <x:c r="F21" s="13" t="str">
        <x:v>Longest</x:v>
      </x:c>
      <x:c r="G21" s="14" t="str">
        <x:v>Preparing</x:v>
      </x:c>
      <x:c r="H21" s="14" t="str">
        <x:v>Morgan Lee</x:v>
      </x:c>
      <x:c r="I21" s="21"/>
      <x:c r="J21" s="14" t="str">
        <x:v>Avery Brooks</x:v>
      </x:c>
      <x:c r="K21" s="21" t="n">
        <x:v>46393</x:v>
      </x:c>
      <x:c r="L21" s="14" t="str"/>
      <x:c r="M21" s="13" t="str">
        <x:f>INDEX(Assumptions!$B$11:$B$19,MATCH(C21,Assumptions!$A$11:$A$19,0))</x:f>
        <x:v>Fixed</x:v>
      </x:c>
      <x:c r="N21" s="22" t="n">
        <x:f>INDEX(Assumptions!$C$11:$C$19,MATCH(C21,Assumptions!$A$11:$A$19,0))</x:f>
        <x:v>7500</x:v>
      </x:c>
      <x:c r="O21" s="24" t="n">
        <x:v>844.8000000000008</x:v>
      </x:c>
      <x:c r="P21" s="24" t="n">
        <x:f>INDEX(Assumptions!$D$11:$D$19,MATCH(C21,Assumptions!$A$11:$A$19,0))</x:f>
        <x:v>28</x:v>
      </x:c>
      <x:c r="Q21" s="26" t="n">
        <x:f>IF(M21="Fixed",N21,IF(M21="Per foot",N21*O21,"n.a."))</x:f>
        <x:v>7500</x:v>
      </x:c>
      <x:c r="R21" s="26" t="n">
        <x:f>P21*Assumptions!$B$5</x:f>
        <x:v>2380</x:v>
      </x:c>
      <x:c r="S21" s="26" t="n">
        <x:f>Q21+R21</x:f>
        <x:v>9880</x:v>
      </x:c>
      <x:c r="T21" s="13" t="n">
        <x:v>1</x:v>
      </x:c>
      <x:c r="U21" s="13" t="n">
        <x:v>1</x:v>
      </x:c>
      <x:c r="V21" s="13" t="str">
        <x:f>IF(OR(G21="",H21="",J21="",K21=""),"Needs update",IF(AND(OR(G21="Submitted",G21="Agency review",G21="Approved"),I21=""),"Missing submission date",IF(AND(G21="Approved",L21=""),"Missing attachment","Ready")))</x:f>
        <x:v>Ready</x:v>
      </x:c>
    </x:row>
    <x:row r="22">
      <x:c r="A22" s="20" t="str">
        <x:v>PJ-PRM-018</x:v>
      </x:c>
      <x:c r="B22" s="20" t="str">
        <x:v>PJ-PRM-018-BUF</x:v>
      </x:c>
      <x:c r="C22" s="20" t="str">
        <x:v>Wetland</x:v>
      </x:c>
      <x:c r="D22" s="20" t="str">
        <x:v>Wetland</x:v>
      </x:c>
      <x:c r="E22" s="20" t="str">
        <x:v>Regional Wetland Review Office</x:v>
      </x:c>
      <x:c r="F22" s="20" t="str">
        <x:v>Standard</x:v>
      </x:c>
      <x:c r="G22" s="14" t="str">
        <x:v>Submitted</x:v>
      </x:c>
      <x:c r="H22" s="14" t="str">
        <x:v>Casey Rowan</x:v>
      </x:c>
      <x:c r="I22" s="21" t="n">
        <x:v>46244</x:v>
      </x:c>
      <x:c r="J22" s="14" t="str">
        <x:v>Taylor Morgan</x:v>
      </x:c>
      <x:c r="K22" s="21" t="n">
        <x:v>46277</x:v>
      </x:c>
      <x:c r="L22" s="14" t="str">
        <x:v>PJ-PRM-018_package.pdf</x:v>
      </x:c>
      <x:c r="M22" s="20" t="str">
        <x:f>INDEX(Assumptions!$B$11:$B$19,MATCH(C22,Assumptions!$A$11:$A$19,0))</x:f>
        <x:v>Per foot</x:v>
      </x:c>
      <x:c r="N22" s="23" t="n">
        <x:f>INDEX(Assumptions!$C$11:$C$19,MATCH(C22,Assumptions!$A$11:$A$19,0))</x:f>
        <x:v>0.65</x:v>
      </x:c>
      <x:c r="O22" s="25" t="n">
        <x:v>2428.8000000000047</x:v>
      </x:c>
      <x:c r="P22" s="25" t="n">
        <x:f>INDEX(Assumptions!$D$11:$D$19,MATCH(C22,Assumptions!$A$11:$A$19,0))</x:f>
        <x:v>6</x:v>
      </x:c>
      <x:c r="Q22" s="27" t="n">
        <x:f>IF(M22="Fixed",N22,IF(M22="Per foot",N22*O22,"n.a."))</x:f>
        <x:v>1578.7200000000032</x:v>
      </x:c>
      <x:c r="R22" s="27" t="n">
        <x:f>P22*Assumptions!$B$5</x:f>
        <x:v>510</x:v>
      </x:c>
      <x:c r="S22" s="27" t="n">
        <x:f>Q22+R22</x:f>
        <x:v>2088.720000000003</x:v>
      </x:c>
      <x:c r="T22" s="20" t="n">
        <x:v>1</x:v>
      </x:c>
      <x:c r="U22" s="20" t="n">
        <x:v>1</x:v>
      </x:c>
      <x:c r="V22" s="20" t="str">
        <x:f>IF(OR(G22="",H22="",J22="",K22=""),"Needs update",IF(AND(OR(G22="Submitted",G22="Agency review",G22="Approved"),I22=""),"Missing submission date",IF(AND(G22="Approved",L22=""),"Missing attachment","Ready")))</x:f>
        <x:v>Ready</x:v>
      </x:c>
    </x:row>
    <x:row r="23">
      <x:c r="A23" s="13" t="str">
        <x:v>PJ-PRM-019</x:v>
      </x:c>
      <x:c r="B23" s="13" t="str">
        <x:v>PJ-PRM-019-BUF</x:v>
      </x:c>
      <x:c r="C23" s="13" t="str">
        <x:v>Gas utility</x:v>
      </x:c>
      <x:c r="D23" s="13" t="str">
        <x:v>Gas utility</x:v>
      </x:c>
      <x:c r="E23" s="13" t="str">
        <x:v>Prairie Gas Cooperative</x:v>
      </x:c>
      <x:c r="F23" s="13" t="str">
        <x:v>Longest</x:v>
      </x:c>
      <x:c r="G23" s="14" t="str">
        <x:v>Agency review</x:v>
      </x:c>
      <x:c r="H23" s="14" t="str">
        <x:v>Drew Patel</x:v>
      </x:c>
      <x:c r="I23" s="21" t="n">
        <x:v>46188</x:v>
      </x:c>
      <x:c r="J23" s="14" t="str">
        <x:v>Riley Singh</x:v>
      </x:c>
      <x:c r="K23" s="21" t="n">
        <x:v>46314</x:v>
      </x:c>
      <x:c r="L23" s="14" t="str">
        <x:v>PJ-PRM-019_package.pdf</x:v>
      </x:c>
      <x:c r="M23" s="13" t="str">
        <x:f>INDEX(Assumptions!$B$11:$B$19,MATCH(C23,Assumptions!$A$11:$A$19,0))</x:f>
        <x:v>Per foot</x:v>
      </x:c>
      <x:c r="N23" s="22" t="n">
        <x:f>INDEX(Assumptions!$C$11:$C$19,MATCH(C23,Assumptions!$A$11:$A$19,0))</x:f>
        <x:v>0.85</x:v>
      </x:c>
      <x:c r="O23" s="24" t="n">
        <x:v>580.799999999997</x:v>
      </x:c>
      <x:c r="P23" s="24" t="n">
        <x:f>INDEX(Assumptions!$D$11:$D$19,MATCH(C23,Assumptions!$A$11:$A$19,0))</x:f>
        <x:v>28</x:v>
      </x:c>
      <x:c r="Q23" s="26" t="n">
        <x:f>IF(M23="Fixed",N23,IF(M23="Per foot",N23*O23,"n.a."))</x:f>
        <x:v>493.67999999999745</x:v>
      </x:c>
      <x:c r="R23" s="26" t="n">
        <x:f>P23*Assumptions!$B$5</x:f>
        <x:v>2380</x:v>
      </x:c>
      <x:c r="S23" s="26" t="n">
        <x:f>Q23+R23</x:f>
        <x:v>2873.6799999999976</x:v>
      </x:c>
      <x:c r="T23" s="13" t="n">
        <x:v>1</x:v>
      </x:c>
      <x:c r="U23" s="13" t="n">
        <x:v>1</x:v>
      </x:c>
      <x:c r="V23" s="13" t="str">
        <x:f>IF(OR(G23="",H23="",J23="",K23=""),"Needs update",IF(AND(OR(G23="Submitted",G23="Agency review",G23="Approved"),I23=""),"Missing submission date",IF(AND(G23="Approved",L23=""),"Missing attachment","Ready")))</x:f>
        <x:v>Ready</x:v>
      </x:c>
    </x:row>
    <x:row r="24">
      <x:c r="A24" s="20" t="str">
        <x:v>PJ-PRM-020</x:v>
      </x:c>
      <x:c r="B24" s="20" t="str">
        <x:v>PJ-PRM-020-BUF</x:v>
      </x:c>
      <x:c r="C24" s="20" t="str">
        <x:v>Federal land</x:v>
      </x:c>
      <x:c r="D24" s="20" t="str">
        <x:v>Federal land</x:v>
      </x:c>
      <x:c r="E24" s="20" t="str">
        <x:v>Prairie National Grassland Office</x:v>
      </x:c>
      <x:c r="F24" s="20" t="str">
        <x:v>Longest</x:v>
      </x:c>
      <x:c r="G24" s="14" t="str">
        <x:v>Approved</x:v>
      </x:c>
      <x:c r="H24" s="14" t="str">
        <x:v>Jamie Chen</x:v>
      </x:c>
      <x:c r="I24" s="21" t="n">
        <x:v>46113</x:v>
      </x:c>
      <x:c r="J24" s="14" t="str">
        <x:v>Jordan Kim</x:v>
      </x:c>
      <x:c r="K24" s="21" t="n">
        <x:v>46242</x:v>
      </x:c>
      <x:c r="L24" s="14" t="str">
        <x:v>PJ-PRM-020_package.pdf</x:v>
      </x:c>
      <x:c r="M24" s="20" t="str">
        <x:f>INDEX(Assumptions!$B$11:$B$19,MATCH(C24,Assumptions!$A$11:$A$19,0))</x:f>
        <x:v>Per foot</x:v>
      </x:c>
      <x:c r="N24" s="23" t="n">
        <x:f>INDEX(Assumptions!$C$11:$C$19,MATCH(C24,Assumptions!$A$11:$A$19,0))</x:f>
        <x:v>1.15</x:v>
      </x:c>
      <x:c r="O24" s="25" t="n">
        <x:v>3695.9999999999964</x:v>
      </x:c>
      <x:c r="P24" s="25" t="n">
        <x:f>INDEX(Assumptions!$D$11:$D$19,MATCH(C24,Assumptions!$A$11:$A$19,0))</x:f>
        <x:v>28</x:v>
      </x:c>
      <x:c r="Q24" s="27" t="n">
        <x:f>IF(M24="Fixed",N24,IF(M24="Per foot",N24*O24,"n.a."))</x:f>
        <x:v>4250.399999999995</x:v>
      </x:c>
      <x:c r="R24" s="27" t="n">
        <x:f>P24*Assumptions!$B$5</x:f>
        <x:v>2380</x:v>
      </x:c>
      <x:c r="S24" s="27" t="n">
        <x:f>Q24+R24</x:f>
        <x:v>6630.399999999995</x:v>
      </x:c>
      <x:c r="T24" s="20" t="n">
        <x:v>3</x:v>
      </x:c>
      <x:c r="U24" s="20" t="n">
        <x:v>1</x:v>
      </x:c>
      <x:c r="V24" s="20" t="str">
        <x:f>IF(OR(G24="",H24="",J24="",K24=""),"Needs update",IF(AND(OR(G24="Submitted",G24="Agency review",G24="Approved"),I24=""),"Missing submission date",IF(AND(G24="Approved",L24=""),"Missing attachment","Ready")))</x:f>
        <x:v>Ready</x:v>
      </x:c>
    </x:row>
    <x:row r="25">
      <x:c r="A25" s="13" t="str">
        <x:v>PJ-PRM-021</x:v>
      </x:c>
      <x:c r="B25" s="13" t="str">
        <x:v>PJ-PRM-021-BUF</x:v>
      </x:c>
      <x:c r="C25" s="13" t="str">
        <x:v>Electric utility</x:v>
      </x:c>
      <x:c r="D25" s="13" t="str">
        <x:v>Electric utility</x:v>
      </x:c>
      <x:c r="E25" s="13" t="str">
        <x:v>Prairie Grid Services</x:v>
      </x:c>
      <x:c r="F25" s="13" t="str">
        <x:v>Longest</x:v>
      </x:c>
      <x:c r="G25" s="14" t="str">
        <x:v>Identified</x:v>
      </x:c>
      <x:c r="H25" s="14" t="str">
        <x:v>Morgan Lee</x:v>
      </x:c>
      <x:c r="I25" s="21"/>
      <x:c r="J25" s="14" t="str">
        <x:v>Avery Brooks</x:v>
      </x:c>
      <x:c r="K25" s="21" t="n">
        <x:v>46393</x:v>
      </x:c>
      <x:c r="L25" s="14" t="str"/>
      <x:c r="M25" s="13" t="str">
        <x:f>INDEX(Assumptions!$B$11:$B$19,MATCH(C25,Assumptions!$A$11:$A$19,0))</x:f>
        <x:v>Fixed</x:v>
      </x:c>
      <x:c r="N25" s="22" t="n">
        <x:f>INDEX(Assumptions!$C$11:$C$19,MATCH(C25,Assumptions!$A$11:$A$19,0))</x:f>
        <x:v>4500</x:v>
      </x:c>
      <x:c r="O25" s="24" t="n">
        <x:v>739.200000000003</x:v>
      </x:c>
      <x:c r="P25" s="24" t="n">
        <x:f>INDEX(Assumptions!$D$11:$D$19,MATCH(C25,Assumptions!$A$11:$A$19,0))</x:f>
        <x:v>28</x:v>
      </x:c>
      <x:c r="Q25" s="26" t="n">
        <x:f>IF(M25="Fixed",N25,IF(M25="Per foot",N25*O25,"n.a."))</x:f>
        <x:v>4500</x:v>
      </x:c>
      <x:c r="R25" s="26" t="n">
        <x:f>P25*Assumptions!$B$5</x:f>
        <x:v>2380</x:v>
      </x:c>
      <x:c r="S25" s="26" t="n">
        <x:f>Q25+R25</x:f>
        <x:v>6880</x:v>
      </x:c>
      <x:c r="T25" s="13" t="n">
        <x:v>1</x:v>
      </x:c>
      <x:c r="U25" s="13" t="n">
        <x:v>1</x:v>
      </x:c>
      <x:c r="V25" s="13" t="str">
        <x:f>IF(OR(G25="",H25="",J25="",K25=""),"Needs update",IF(AND(OR(G25="Submitted",G25="Agency review",G25="Approved"),I25=""),"Missing submission date",IF(AND(G25="Approved",L25=""),"Missing attachment","Ready")))</x:f>
        <x:v>Ready</x:v>
      </x:c>
    </x:row>
    <x:row r="26">
      <x:c r="A26" s="20" t="str">
        <x:v>PJ-PRM-022</x:v>
      </x:c>
      <x:c r="B26" s="20" t="str">
        <x:v>PJ-PRM-022-BUF</x:v>
      </x:c>
      <x:c r="C26" s="20" t="str">
        <x:v>Federal land</x:v>
      </x:c>
      <x:c r="D26" s="20" t="str">
        <x:v>Federal land</x:v>
      </x:c>
      <x:c r="E26" s="20" t="str">
        <x:v>Prairie National Grassland Office</x:v>
      </x:c>
      <x:c r="F26" s="20" t="str">
        <x:v>Longest</x:v>
      </x:c>
      <x:c r="G26" s="14" t="str">
        <x:v>Preparing</x:v>
      </x:c>
      <x:c r="H26" s="14" t="str">
        <x:v>Casey Rowan</x:v>
      </x:c>
      <x:c r="I26" s="21"/>
      <x:c r="J26" s="14" t="str">
        <x:v>Taylor Morgan</x:v>
      </x:c>
      <x:c r="K26" s="21" t="n">
        <x:v>46396</x:v>
      </x:c>
      <x:c r="L26" s="14" t="str"/>
      <x:c r="M26" s="20" t="str">
        <x:f>INDEX(Assumptions!$B$11:$B$19,MATCH(C26,Assumptions!$A$11:$A$19,0))</x:f>
        <x:v>Per foot</x:v>
      </x:c>
      <x:c r="N26" s="23" t="n">
        <x:f>INDEX(Assumptions!$C$11:$C$19,MATCH(C26,Assumptions!$A$11:$A$19,0))</x:f>
        <x:v>1.15</x:v>
      </x:c>
      <x:c r="O26" s="25" t="n">
        <x:v>13728.000000000007</x:v>
      </x:c>
      <x:c r="P26" s="25" t="n">
        <x:f>INDEX(Assumptions!$D$11:$D$19,MATCH(C26,Assumptions!$A$11:$A$19,0))</x:f>
        <x:v>28</x:v>
      </x:c>
      <x:c r="Q26" s="27" t="n">
        <x:f>IF(M26="Fixed",N26,IF(M26="Per foot",N26*O26,"n.a."))</x:f>
        <x:v>15787.200000000008</x:v>
      </x:c>
      <x:c r="R26" s="27" t="n">
        <x:f>P26*Assumptions!$B$5</x:f>
        <x:v>2380</x:v>
      </x:c>
      <x:c r="S26" s="27" t="n">
        <x:f>Q26+R26</x:f>
        <x:v>18167.200000000008</x:v>
      </x:c>
      <x:c r="T26" s="20" t="n">
        <x:v>3</x:v>
      </x:c>
      <x:c r="U26" s="20" t="n">
        <x:v>1</x:v>
      </x:c>
      <x:c r="V26" s="20" t="str">
        <x:f>IF(OR(G26="",H26="",J26="",K26=""),"Needs update",IF(AND(OR(G26="Submitted",G26="Agency review",G26="Approved"),I26=""),"Missing submission date",IF(AND(G26="Approved",L26=""),"Missing attachment","Ready")))</x:f>
        <x:v>Ready</x:v>
      </x:c>
    </x:row>
    <x:row r="27">
      <x:c r="A27" s="13" t="str">
        <x:v>PJ-PRM-023</x:v>
      </x:c>
      <x:c r="B27" s="13" t="str">
        <x:v>PJ-PRM-023-BUF</x:v>
      </x:c>
      <x:c r="C27" s="13" t="str">
        <x:v>Wetland</x:v>
      </x:c>
      <x:c r="D27" s="13" t="str">
        <x:v>Wetland</x:v>
      </x:c>
      <x:c r="E27" s="13" t="str">
        <x:v>Regional Wetland Review Office</x:v>
      </x:c>
      <x:c r="F27" s="13" t="str">
        <x:v>Standard</x:v>
      </x:c>
      <x:c r="G27" s="14" t="str">
        <x:v>Submitted</x:v>
      </x:c>
      <x:c r="H27" s="14" t="str">
        <x:v>Drew Patel</x:v>
      </x:c>
      <x:c r="I27" s="21" t="n">
        <x:v>46244</x:v>
      </x:c>
      <x:c r="J27" s="14" t="str">
        <x:v>Riley Singh</x:v>
      </x:c>
      <x:c r="K27" s="21" t="n">
        <x:v>46280</x:v>
      </x:c>
      <x:c r="L27" s="14" t="str">
        <x:v>PJ-PRM-023_package.pdf</x:v>
      </x:c>
      <x:c r="M27" s="13" t="str">
        <x:f>INDEX(Assumptions!$B$11:$B$19,MATCH(C27,Assumptions!$A$11:$A$19,0))</x:f>
        <x:v>Per foot</x:v>
      </x:c>
      <x:c r="N27" s="22" t="n">
        <x:f>INDEX(Assumptions!$C$11:$C$19,MATCH(C27,Assumptions!$A$11:$A$19,0))</x:f>
        <x:v>0.65</x:v>
      </x:c>
      <x:c r="O27" s="24" t="n">
        <x:v>1161.599999999994</x:v>
      </x:c>
      <x:c r="P27" s="24" t="n">
        <x:f>INDEX(Assumptions!$D$11:$D$19,MATCH(C27,Assumptions!$A$11:$A$19,0))</x:f>
        <x:v>6</x:v>
      </x:c>
      <x:c r="Q27" s="26" t="n">
        <x:f>IF(M27="Fixed",N27,IF(M27="Per foot",N27*O27,"n.a."))</x:f>
        <x:v>755.0399999999961</x:v>
      </x:c>
      <x:c r="R27" s="26" t="n">
        <x:f>P27*Assumptions!$B$5</x:f>
        <x:v>510</x:v>
      </x:c>
      <x:c r="S27" s="26" t="n">
        <x:f>Q27+R27</x:f>
        <x:v>1265.039999999996</x:v>
      </x:c>
      <x:c r="T27" s="13" t="n">
        <x:v>1</x:v>
      </x:c>
      <x:c r="U27" s="13" t="n">
        <x:v>1</x:v>
      </x:c>
      <x:c r="V27" s="13" t="str">
        <x:f>IF(OR(G27="",H27="",J27="",K27=""),"Needs update",IF(AND(OR(G27="Submitted",G27="Agency review",G27="Approved"),I27=""),"Missing submission date",IF(AND(G27="Approved",L27=""),"Missing attachment","Ready")))</x:f>
        <x:v>Ready</x:v>
      </x:c>
    </x:row>
    <x:row r="28">
      <x:c r="A28" s="20" t="str">
        <x:v>PJ-PRM-024</x:v>
      </x:c>
      <x:c r="B28" s="20" t="str">
        <x:v>PJ-PRM-024-BUF</x:v>
      </x:c>
      <x:c r="C28" s="20" t="str">
        <x:v>Federal land</x:v>
      </x:c>
      <x:c r="D28" s="20" t="str">
        <x:v>Federal land</x:v>
      </x:c>
      <x:c r="E28" s="20" t="str">
        <x:v>Prairie National Grassland Office</x:v>
      </x:c>
      <x:c r="F28" s="20" t="str">
        <x:v>Longest</x:v>
      </x:c>
      <x:c r="G28" s="14" t="str">
        <x:v>Agency review</x:v>
      </x:c>
      <x:c r="H28" s="14" t="str">
        <x:v>Jamie Chen</x:v>
      </x:c>
      <x:c r="I28" s="21" t="n">
        <x:v>46188</x:v>
      </x:c>
      <x:c r="J28" s="14" t="str">
        <x:v>Jordan Kim</x:v>
      </x:c>
      <x:c r="K28" s="21" t="n">
        <x:v>46317</x:v>
      </x:c>
      <x:c r="L28" s="14" t="str">
        <x:v>PJ-PRM-024_package.pdf</x:v>
      </x:c>
      <x:c r="M28" s="20" t="str">
        <x:f>INDEX(Assumptions!$B$11:$B$19,MATCH(C28,Assumptions!$A$11:$A$19,0))</x:f>
        <x:v>Per foot</x:v>
      </x:c>
      <x:c r="N28" s="23" t="n">
        <x:f>INDEX(Assumptions!$C$11:$C$19,MATCH(C28,Assumptions!$A$11:$A$19,0))</x:f>
        <x:v>1.15</x:v>
      </x:c>
      <x:c r="O28" s="25" t="n">
        <x:v>12671.999999999993</x:v>
      </x:c>
      <x:c r="P28" s="25" t="n">
        <x:f>INDEX(Assumptions!$D$11:$D$19,MATCH(C28,Assumptions!$A$11:$A$19,0))</x:f>
        <x:v>28</x:v>
      </x:c>
      <x:c r="Q28" s="27" t="n">
        <x:f>IF(M28="Fixed",N28,IF(M28="Per foot",N28*O28,"n.a."))</x:f>
        <x:v>14572.79999999999</x:v>
      </x:c>
      <x:c r="R28" s="27" t="n">
        <x:f>P28*Assumptions!$B$5</x:f>
        <x:v>2380</x:v>
      </x:c>
      <x:c r="S28" s="27" t="n">
        <x:f>Q28+R28</x:f>
        <x:v>16952.79999999999</x:v>
      </x:c>
      <x:c r="T28" s="20" t="n">
        <x:v>9</x:v>
      </x:c>
      <x:c r="U28" s="20" t="n">
        <x:v>1</x:v>
      </x:c>
      <x:c r="V28" s="20" t="str">
        <x:f>IF(OR(G28="",H28="",J28="",K28=""),"Needs update",IF(AND(OR(G28="Submitted",G28="Agency review",G28="Approved"),I28=""),"Missing submission date",IF(AND(G28="Approved",L28=""),"Missing attachment","Ready")))</x:f>
        <x:v>Ready</x:v>
      </x:c>
    </x:row>
    <x:row r="29">
      <x:c r="A29" s="13" t="str">
        <x:v>PJ-PRM-025</x:v>
      </x:c>
      <x:c r="B29" s="13" t="str">
        <x:v>PJ-PRM-025-BUF</x:v>
      </x:c>
      <x:c r="C29" s="13" t="str">
        <x:v>Gas utility</x:v>
      </x:c>
      <x:c r="D29" s="13" t="str">
        <x:v>Gas utility</x:v>
      </x:c>
      <x:c r="E29" s="13" t="str">
        <x:v>Heartland Gas Transmission</x:v>
      </x:c>
      <x:c r="F29" s="13" t="str">
        <x:v>Longest</x:v>
      </x:c>
      <x:c r="G29" s="14" t="str">
        <x:v>Approved</x:v>
      </x:c>
      <x:c r="H29" s="14" t="str">
        <x:v>Morgan Lee</x:v>
      </x:c>
      <x:c r="I29" s="21" t="n">
        <x:v>46113</x:v>
      </x:c>
      <x:c r="J29" s="14" t="str">
        <x:v>Avery Brooks</x:v>
      </x:c>
      <x:c r="K29" s="21" t="n">
        <x:v>46233</x:v>
      </x:c>
      <x:c r="L29" s="14" t="str">
        <x:v>PJ-PRM-025_package.pdf</x:v>
      </x:c>
      <x:c r="M29" s="13" t="str">
        <x:f>INDEX(Assumptions!$B$11:$B$19,MATCH(C29,Assumptions!$A$11:$A$19,0))</x:f>
        <x:v>Per foot</x:v>
      </x:c>
      <x:c r="N29" s="22" t="n">
        <x:f>INDEX(Assumptions!$C$11:$C$19,MATCH(C29,Assumptions!$A$11:$A$19,0))</x:f>
        <x:v>0.85</x:v>
      </x:c>
      <x:c r="O29" s="24" t="n">
        <x:v>580.8000000000158</x:v>
      </x:c>
      <x:c r="P29" s="24" t="n">
        <x:f>INDEX(Assumptions!$D$11:$D$19,MATCH(C29,Assumptions!$A$11:$A$19,0))</x:f>
        <x:v>28</x:v>
      </x:c>
      <x:c r="Q29" s="26" t="n">
        <x:f>IF(M29="Fixed",N29,IF(M29="Per foot",N29*O29,"n.a."))</x:f>
        <x:v>493.68000000001337</x:v>
      </x:c>
      <x:c r="R29" s="26" t="n">
        <x:f>P29*Assumptions!$B$5</x:f>
        <x:v>2380</x:v>
      </x:c>
      <x:c r="S29" s="26" t="n">
        <x:f>Q29+R29</x:f>
        <x:v>2873.6800000000135</x:v>
      </x:c>
      <x:c r="T29" s="13" t="n">
        <x:v>1</x:v>
      </x:c>
      <x:c r="U29" s="13" t="n">
        <x:v>1</x:v>
      </x:c>
      <x:c r="V29" s="13" t="str">
        <x:f>IF(OR(G29="",H29="",J29="",K29=""),"Needs update",IF(AND(OR(G29="Submitted",G29="Agency review",G29="Approved"),I29=""),"Missing submission date",IF(AND(G29="Approved",L29=""),"Missing attachment","Ready")))</x:f>
        <x:v>Ready</x:v>
      </x:c>
    </x:row>
    <x:row r="30">
      <x:c r="A30" s="20" t="str">
        <x:v>PJ-PRM-026</x:v>
      </x:c>
      <x:c r="B30" s="20" t="str">
        <x:v>PJ-PRM-026-BUF</x:v>
      </x:c>
      <x:c r="C30" s="20" t="str">
        <x:v>Wetland</x:v>
      </x:c>
      <x:c r="D30" s="20" t="str">
        <x:v>Wetland</x:v>
      </x:c>
      <x:c r="E30" s="20" t="str">
        <x:v>Regional Wetland Review Office</x:v>
      </x:c>
      <x:c r="F30" s="20" t="str">
        <x:v>Standard</x:v>
      </x:c>
      <x:c r="G30" s="14" t="str">
        <x:v>Identified</x:v>
      </x:c>
      <x:c r="H30" s="14" t="str">
        <x:v>Casey Rowan</x:v>
      </x:c>
      <x:c r="I30" s="21"/>
      <x:c r="J30" s="14" t="str">
        <x:v>Taylor Morgan</x:v>
      </x:c>
      <x:c r="K30" s="21" t="n">
        <x:v>46306</x:v>
      </x:c>
      <x:c r="L30" s="14" t="str"/>
      <x:c r="M30" s="20" t="str">
        <x:f>INDEX(Assumptions!$B$11:$B$19,MATCH(C30,Assumptions!$A$11:$A$19,0))</x:f>
        <x:v>Per foot</x:v>
      </x:c>
      <x:c r="N30" s="23" t="n">
        <x:f>INDEX(Assumptions!$C$11:$C$19,MATCH(C30,Assumptions!$A$11:$A$19,0))</x:f>
        <x:v>0.65</x:v>
      </x:c>
      <x:c r="O30" s="25" t="n">
        <x:v>1584.0000000000036</x:v>
      </x:c>
      <x:c r="P30" s="25" t="n">
        <x:f>INDEX(Assumptions!$D$11:$D$19,MATCH(C30,Assumptions!$A$11:$A$19,0))</x:f>
        <x:v>6</x:v>
      </x:c>
      <x:c r="Q30" s="27" t="n">
        <x:f>IF(M30="Fixed",N30,IF(M30="Per foot",N30*O30,"n.a."))</x:f>
        <x:v>1029.6000000000024</x:v>
      </x:c>
      <x:c r="R30" s="27" t="n">
        <x:f>P30*Assumptions!$B$5</x:f>
        <x:v>510</x:v>
      </x:c>
      <x:c r="S30" s="27" t="n">
        <x:f>Q30+R30</x:f>
        <x:v>1539.6000000000024</x:v>
      </x:c>
      <x:c r="T30" s="20" t="n">
        <x:v>1</x:v>
      </x:c>
      <x:c r="U30" s="20" t="n">
        <x:v>1</x:v>
      </x:c>
      <x:c r="V30" s="20" t="str">
        <x:f>IF(OR(G30="",H30="",J30="",K30=""),"Needs update",IF(AND(OR(G30="Submitted",G30="Agency review",G30="Approved"),I30=""),"Missing submission date",IF(AND(G30="Approved",L30=""),"Missing attachment","Ready")))</x:f>
        <x:v>Ready</x:v>
      </x:c>
    </x:row>
    <x:row r="31">
      <x:c r="A31" s="13" t="str">
        <x:v>PJ-PRM-027</x:v>
      </x:c>
      <x:c r="B31" s="13" t="str">
        <x:v>PJ-PRM-027-BUF</x:v>
      </x:c>
      <x:c r="C31" s="13" t="str">
        <x:v>Railroad</x:v>
      </x:c>
      <x:c r="D31" s="13" t="str">
        <x:v>Railroad</x:v>
      </x:c>
      <x:c r="E31" s="13" t="str">
        <x:v>Heartland Rail Company</x:v>
      </x:c>
      <x:c r="F31" s="13" t="str">
        <x:v>Longest</x:v>
      </x:c>
      <x:c r="G31" s="14" t="str">
        <x:v>Preparing</x:v>
      </x:c>
      <x:c r="H31" s="14" t="str">
        <x:v>Drew Patel</x:v>
      </x:c>
      <x:c r="I31" s="21"/>
      <x:c r="J31" s="14" t="str">
        <x:v>Riley Singh</x:v>
      </x:c>
      <x:c r="K31" s="21" t="n">
        <x:v>46399</x:v>
      </x:c>
      <x:c r="L31" s="14" t="str"/>
      <x:c r="M31" s="13" t="str">
        <x:f>INDEX(Assumptions!$B$11:$B$19,MATCH(C31,Assumptions!$A$11:$A$19,0))</x:f>
        <x:v>Fixed</x:v>
      </x:c>
      <x:c r="N31" s="22" t="n">
        <x:f>INDEX(Assumptions!$C$11:$C$19,MATCH(C31,Assumptions!$A$11:$A$19,0))</x:f>
        <x:v>7500</x:v>
      </x:c>
      <x:c r="O31" s="24" t="n">
        <x:v>844.8000000000008</x:v>
      </x:c>
      <x:c r="P31" s="24" t="n">
        <x:f>INDEX(Assumptions!$D$11:$D$19,MATCH(C31,Assumptions!$A$11:$A$19,0))</x:f>
        <x:v>28</x:v>
      </x:c>
      <x:c r="Q31" s="26" t="n">
        <x:f>IF(M31="Fixed",N31,IF(M31="Per foot",N31*O31,"n.a."))</x:f>
        <x:v>7500</x:v>
      </x:c>
      <x:c r="R31" s="26" t="n">
        <x:f>P31*Assumptions!$B$5</x:f>
        <x:v>2380</x:v>
      </x:c>
      <x:c r="S31" s="26" t="n">
        <x:f>Q31+R31</x:f>
        <x:v>9880</x:v>
      </x:c>
      <x:c r="T31" s="13" t="n">
        <x:v>1</x:v>
      </x:c>
      <x:c r="U31" s="13" t="n">
        <x:v>1</x:v>
      </x:c>
      <x:c r="V31" s="13" t="str">
        <x:f>IF(OR(G31="",H31="",J31="",K31=""),"Needs update",IF(AND(OR(G31="Submitted",G31="Agency review",G31="Approved"),I31=""),"Missing submission date",IF(AND(G31="Approved",L31=""),"Missing attachment","Ready")))</x:f>
        <x:v>Ready</x:v>
      </x:c>
    </x:row>
    <x:row r="32">
      <x:c r="A32" s="20" t="str">
        <x:v>PJ-PRM-028</x:v>
      </x:c>
      <x:c r="B32" s="20" t="str">
        <x:v>PJ-PRM-028-BUF</x:v>
      </x:c>
      <x:c r="C32" s="20" t="str">
        <x:v>Electric utility</x:v>
      </x:c>
      <x:c r="D32" s="20" t="str">
        <x:v>Electric utility</x:v>
      </x:c>
      <x:c r="E32" s="20" t="str">
        <x:v>Midland Electric Cooperative</x:v>
      </x:c>
      <x:c r="F32" s="20" t="str">
        <x:v>Longest</x:v>
      </x:c>
      <x:c r="G32" s="14" t="str">
        <x:v>Submitted</x:v>
      </x:c>
      <x:c r="H32" s="14" t="str">
        <x:v>Jamie Chen</x:v>
      </x:c>
      <x:c r="I32" s="21" t="n">
        <x:v>46244</x:v>
      </x:c>
      <x:c r="J32" s="14" t="str">
        <x:v>Jordan Kim</x:v>
      </x:c>
      <x:c r="K32" s="21" t="n">
        <x:v>46373</x:v>
      </x:c>
      <x:c r="L32" s="14" t="str">
        <x:v>PJ-PRM-028_package.pdf</x:v>
      </x:c>
      <x:c r="M32" s="20" t="str">
        <x:f>INDEX(Assumptions!$B$11:$B$19,MATCH(C32,Assumptions!$A$11:$A$19,0))</x:f>
        <x:v>Fixed</x:v>
      </x:c>
      <x:c r="N32" s="23" t="n">
        <x:f>INDEX(Assumptions!$C$11:$C$19,MATCH(C32,Assumptions!$A$11:$A$19,0))</x:f>
        <x:v>4500</x:v>
      </x:c>
      <x:c r="O32" s="25" t="n">
        <x:v>739.200000000003</x:v>
      </x:c>
      <x:c r="P32" s="25" t="n">
        <x:f>INDEX(Assumptions!$D$11:$D$19,MATCH(C32,Assumptions!$A$11:$A$19,0))</x:f>
        <x:v>28</x:v>
      </x:c>
      <x:c r="Q32" s="27" t="n">
        <x:f>IF(M32="Fixed",N32,IF(M32="Per foot",N32*O32,"n.a."))</x:f>
        <x:v>4500</x:v>
      </x:c>
      <x:c r="R32" s="27" t="n">
        <x:f>P32*Assumptions!$B$5</x:f>
        <x:v>2380</x:v>
      </x:c>
      <x:c r="S32" s="27" t="n">
        <x:f>Q32+R32</x:f>
        <x:v>6880</x:v>
      </x:c>
      <x:c r="T32" s="20" t="n">
        <x:v>1</x:v>
      </x:c>
      <x:c r="U32" s="20" t="n">
        <x:v>1</x:v>
      </x:c>
      <x:c r="V32" s="20" t="str">
        <x:f>IF(OR(G32="",H32="",J32="",K32=""),"Needs update",IF(AND(OR(G32="Submitted",G32="Agency review",G32="Approved"),I32=""),"Missing submission date",IF(AND(G32="Approved",L32=""),"Missing attachment","Ready")))</x:f>
        <x:v>Ready</x:v>
      </x:c>
    </x:row>
    <x:row r="33">
      <x:c r="A33" s="13" t="str">
        <x:v>PJ-PRM-029</x:v>
      </x:c>
      <x:c r="B33" s="13" t="str">
        <x:v>PJ-PRM-029-BUF</x:v>
      </x:c>
      <x:c r="C33" s="13" t="str">
        <x:v>County construction</x:v>
      </x:c>
      <x:c r="D33" s="13" t="str">
        <x:v>County</x:v>
      </x:c>
      <x:c r="E33" s="13" t="str">
        <x:v>Union County</x:v>
      </x:c>
      <x:c r="F33" s="13" t="str">
        <x:v>Standard</x:v>
      </x:c>
      <x:c r="G33" s="14" t="str">
        <x:v>Agency review</x:v>
      </x:c>
      <x:c r="H33" s="14" t="str">
        <x:v>Morgan Lee</x:v>
      </x:c>
      <x:c r="I33" s="21" t="n">
        <x:v>46188</x:v>
      </x:c>
      <x:c r="J33" s="14" t="str">
        <x:v>Avery Brooks</x:v>
      </x:c>
      <x:c r="K33" s="21" t="n">
        <x:v>46218</x:v>
      </x:c>
      <x:c r="L33" s="14" t="str">
        <x:v>PJ-PRM-029_package.pdf</x:v>
      </x:c>
      <x:c r="M33" s="13" t="str">
        <x:f>INDEX(Assumptions!$B$11:$B$19,MATCH(C33,Assumptions!$A$11:$A$19,0))</x:f>
        <x:v>Fixed</x:v>
      </x:c>
      <x:c r="N33" s="22" t="n">
        <x:f>INDEX(Assumptions!$C$11:$C$19,MATCH(C33,Assumptions!$A$11:$A$19,0))</x:f>
        <x:v>450</x:v>
      </x:c>
      <x:c r="O33" s="24" t="n">
        <x:v>54120.00000000003</x:v>
      </x:c>
      <x:c r="P33" s="24" t="n">
        <x:f>INDEX(Assumptions!$D$11:$D$19,MATCH(C33,Assumptions!$A$11:$A$19,0))</x:f>
        <x:v>6</x:v>
      </x:c>
      <x:c r="Q33" s="26" t="n">
        <x:f>IF(M33="Fixed",N33,IF(M33="Per foot",N33*O33,"n.a."))</x:f>
        <x:v>450</x:v>
      </x:c>
      <x:c r="R33" s="26" t="n">
        <x:f>P33*Assumptions!$B$5</x:f>
        <x:v>510</x:v>
      </x:c>
      <x:c r="S33" s="26" t="n">
        <x:f>Q33+R33</x:f>
        <x:v>960</x:v>
      </x:c>
      <x:c r="T33" s="13" t="n">
        <x:v>17</x:v>
      </x:c>
      <x:c r="U33" s="13" t="n">
        <x:v>1</x:v>
      </x:c>
      <x:c r="V33" s="13" t="str">
        <x:f>IF(OR(G33="",H33="",J33="",K33=""),"Needs update",IF(AND(OR(G33="Submitted",G33="Agency review",G33="Approved"),I33=""),"Missing submission date",IF(AND(G33="Approved",L33=""),"Missing attachment","Ready")))</x:f>
        <x:v>Ready</x:v>
      </x:c>
    </x:row>
    <x:row r="34">
      <x:c r="A34" s="20" t="str">
        <x:v>PJ-PRM-030</x:v>
      </x:c>
      <x:c r="B34" s="20" t="str">
        <x:v>PJ-PRM-030-BUF</x:v>
      </x:c>
      <x:c r="C34" s="20" t="str">
        <x:v>Wetland</x:v>
      </x:c>
      <x:c r="D34" s="20" t="str">
        <x:v>Wetland</x:v>
      </x:c>
      <x:c r="E34" s="20" t="str">
        <x:v>Regional Wetland Review Office</x:v>
      </x:c>
      <x:c r="F34" s="20" t="str">
        <x:v>Standard</x:v>
      </x:c>
      <x:c r="G34" s="14" t="str">
        <x:v>Approved</x:v>
      </x:c>
      <x:c r="H34" s="14" t="str">
        <x:v>Casey Rowan</x:v>
      </x:c>
      <x:c r="I34" s="21" t="n">
        <x:v>46113</x:v>
      </x:c>
      <x:c r="J34" s="14" t="str">
        <x:v>Taylor Morgan</x:v>
      </x:c>
      <x:c r="K34" s="21" t="n">
        <x:v>46146</x:v>
      </x:c>
      <x:c r="L34" s="14" t="str">
        <x:v>PJ-PRM-030_package.pdf</x:v>
      </x:c>
      <x:c r="M34" s="20" t="str">
        <x:f>INDEX(Assumptions!$B$11:$B$19,MATCH(C34,Assumptions!$A$11:$A$19,0))</x:f>
        <x:v>Per foot</x:v>
      </x:c>
      <x:c r="N34" s="23" t="n">
        <x:f>INDEX(Assumptions!$C$11:$C$19,MATCH(C34,Assumptions!$A$11:$A$19,0))</x:f>
        <x:v>0.65</x:v>
      </x:c>
      <x:c r="O34" s="25" t="n">
        <x:v>2006.3999999999946</x:v>
      </x:c>
      <x:c r="P34" s="25" t="n">
        <x:f>INDEX(Assumptions!$D$11:$D$19,MATCH(C34,Assumptions!$A$11:$A$19,0))</x:f>
        <x:v>6</x:v>
      </x:c>
      <x:c r="Q34" s="27" t="n">
        <x:f>IF(M34="Fixed",N34,IF(M34="Per foot",N34*O34,"n.a."))</x:f>
        <x:v>1304.1599999999964</x:v>
      </x:c>
      <x:c r="R34" s="27" t="n">
        <x:f>P34*Assumptions!$B$5</x:f>
        <x:v>510</x:v>
      </x:c>
      <x:c r="S34" s="27" t="n">
        <x:f>Q34+R34</x:f>
        <x:v>1814.1599999999964</x:v>
      </x:c>
      <x:c r="T34" s="20" t="n">
        <x:v>1</x:v>
      </x:c>
      <x:c r="U34" s="20" t="n">
        <x:v>1</x:v>
      </x:c>
      <x:c r="V34" s="20" t="str">
        <x:f>IF(OR(G34="",H34="",J34="",K34=""),"Needs update",IF(AND(OR(G34="Submitted",G34="Agency review",G34="Approved"),I34=""),"Missing submission date",IF(AND(G34="Approved",L34=""),"Missing attachment","Ready")))</x:f>
        <x:v>Ready</x:v>
      </x:c>
    </x:row>
    <x:row r="35">
      <x:c r="A35" s="13" t="str">
        <x:v>PJ-PRM-031</x:v>
      </x:c>
      <x:c r="B35" s="13" t="str">
        <x:v>PJ-PRM-031-BUF</x:v>
      </x:c>
      <x:c r="C35" s="13" t="str">
        <x:v>Gas utility</x:v>
      </x:c>
      <x:c r="D35" s="13" t="str">
        <x:v>Gas utility</x:v>
      </x:c>
      <x:c r="E35" s="13" t="str">
        <x:v>Prairie Gas Cooperative</x:v>
      </x:c>
      <x:c r="F35" s="13" t="str">
        <x:v>Longest</x:v>
      </x:c>
      <x:c r="G35" s="14" t="str">
        <x:v>Identified</x:v>
      </x:c>
      <x:c r="H35" s="14" t="str">
        <x:v>Drew Patel</x:v>
      </x:c>
      <x:c r="I35" s="21"/>
      <x:c r="J35" s="14" t="str">
        <x:v>Riley Singh</x:v>
      </x:c>
      <x:c r="K35" s="21" t="n">
        <x:v>46399</x:v>
      </x:c>
      <x:c r="L35" s="14" t="str"/>
      <x:c r="M35" s="13" t="str">
        <x:f>INDEX(Assumptions!$B$11:$B$19,MATCH(C35,Assumptions!$A$11:$A$19,0))</x:f>
        <x:v>Per foot</x:v>
      </x:c>
      <x:c r="N35" s="22" t="n">
        <x:f>INDEX(Assumptions!$C$11:$C$19,MATCH(C35,Assumptions!$A$11:$A$19,0))</x:f>
        <x:v>0.85</x:v>
      </x:c>
      <x:c r="O35" s="24" t="n">
        <x:v>580.799999999997</x:v>
      </x:c>
      <x:c r="P35" s="24" t="n">
        <x:f>INDEX(Assumptions!$D$11:$D$19,MATCH(C35,Assumptions!$A$11:$A$19,0))</x:f>
        <x:v>28</x:v>
      </x:c>
      <x:c r="Q35" s="26" t="n">
        <x:f>IF(M35="Fixed",N35,IF(M35="Per foot",N35*O35,"n.a."))</x:f>
        <x:v>493.67999999999745</x:v>
      </x:c>
      <x:c r="R35" s="26" t="n">
        <x:f>P35*Assumptions!$B$5</x:f>
        <x:v>2380</x:v>
      </x:c>
      <x:c r="S35" s="26" t="n">
        <x:f>Q35+R35</x:f>
        <x:v>2873.6799999999976</x:v>
      </x:c>
      <x:c r="T35" s="13" t="n">
        <x:v>1</x:v>
      </x:c>
      <x:c r="U35" s="13" t="n">
        <x:v>1</x:v>
      </x:c>
      <x:c r="V35" s="13" t="str">
        <x:f>IF(OR(G35="",H35="",J35="",K35=""),"Needs update",IF(AND(OR(G35="Submitted",G35="Agency review",G35="Approved"),I35=""),"Missing submission date",IF(AND(G35="Approved",L35=""),"Missing attachment","Ready")))</x:f>
        <x:v>Ready</x:v>
      </x:c>
    </x:row>
    <x:row r="36">
      <x:c r="A36" s="20" t="str">
        <x:v>PJ-PRM-032</x:v>
      </x:c>
      <x:c r="B36" s="20" t="str">
        <x:v>PJ-PRM-032-BUF</x:v>
      </x:c>
      <x:c r="C36" s="20" t="str">
        <x:v>Wetland</x:v>
      </x:c>
      <x:c r="D36" s="20" t="str">
        <x:v>Wetland</x:v>
      </x:c>
      <x:c r="E36" s="20" t="str">
        <x:v>Regional Wetland Review Office</x:v>
      </x:c>
      <x:c r="F36" s="20" t="str">
        <x:v>Standard</x:v>
      </x:c>
      <x:c r="G36" s="14" t="str">
        <x:v>Preparing</x:v>
      </x:c>
      <x:c r="H36" s="14" t="str">
        <x:v>Jamie Chen</x:v>
      </x:c>
      <x:c r="I36" s="21"/>
      <x:c r="J36" s="14" t="str">
        <x:v>Jordan Kim</x:v>
      </x:c>
      <x:c r="K36" s="21" t="n">
        <x:v>46312</x:v>
      </x:c>
      <x:c r="L36" s="14" t="str"/>
      <x:c r="M36" s="20" t="str">
        <x:f>INDEX(Assumptions!$B$11:$B$19,MATCH(C36,Assumptions!$A$11:$A$19,0))</x:f>
        <x:v>Per foot</x:v>
      </x:c>
      <x:c r="N36" s="23" t="n">
        <x:f>INDEX(Assumptions!$C$11:$C$19,MATCH(C36,Assumptions!$A$11:$A$19,0))</x:f>
        <x:v>0.65</x:v>
      </x:c>
      <x:c r="O36" s="25" t="n">
        <x:v>2428.8000000000047</x:v>
      </x:c>
      <x:c r="P36" s="25" t="n">
        <x:f>INDEX(Assumptions!$D$11:$D$19,MATCH(C36,Assumptions!$A$11:$A$19,0))</x:f>
        <x:v>6</x:v>
      </x:c>
      <x:c r="Q36" s="27" t="n">
        <x:f>IF(M36="Fixed",N36,IF(M36="Per foot",N36*O36,"n.a."))</x:f>
        <x:v>1578.7200000000032</x:v>
      </x:c>
      <x:c r="R36" s="27" t="n">
        <x:f>P36*Assumptions!$B$5</x:f>
        <x:v>510</x:v>
      </x:c>
      <x:c r="S36" s="27" t="n">
        <x:f>Q36+R36</x:f>
        <x:v>2088.720000000003</x:v>
      </x:c>
      <x:c r="T36" s="20" t="n">
        <x:v>1</x:v>
      </x:c>
      <x:c r="U36" s="20" t="n">
        <x:v>1</x:v>
      </x:c>
      <x:c r="V36" s="20" t="str">
        <x:f>IF(OR(G36="",H36="",J36="",K36=""),"Needs update",IF(AND(OR(G36="Submitted",G36="Agency review",G36="Approved"),I36=""),"Missing submission date",IF(AND(G36="Approved",L36=""),"Missing attachment","Ready")))</x:f>
        <x:v>Ready</x:v>
      </x:c>
    </x:row>
    <x:row r="37">
      <x:c r="A37" s="13" t="str">
        <x:v>PJ-PRM-033</x:v>
      </x:c>
      <x:c r="B37" s="13" t="str">
        <x:v>PJ-PRM-033-BUF</x:v>
      </x:c>
      <x:c r="C37" s="13" t="str">
        <x:v>Electric utility</x:v>
      </x:c>
      <x:c r="D37" s="13" t="str">
        <x:v>Electric utility</x:v>
      </x:c>
      <x:c r="E37" s="13" t="str">
        <x:v>Prairie Grid Services</x:v>
      </x:c>
      <x:c r="F37" s="13" t="str">
        <x:v>Longest</x:v>
      </x:c>
      <x:c r="G37" s="14" t="str">
        <x:v>Submitted</x:v>
      </x:c>
      <x:c r="H37" s="14" t="str">
        <x:v>Morgan Lee</x:v>
      </x:c>
      <x:c r="I37" s="21" t="n">
        <x:v>46244</x:v>
      </x:c>
      <x:c r="J37" s="14" t="str">
        <x:v>Avery Brooks</x:v>
      </x:c>
      <x:c r="K37" s="21" t="n">
        <x:v>46364</x:v>
      </x:c>
      <x:c r="L37" s="14" t="str">
        <x:v>PJ-PRM-033_package.pdf</x:v>
      </x:c>
      <x:c r="M37" s="13" t="str">
        <x:f>INDEX(Assumptions!$B$11:$B$19,MATCH(C37,Assumptions!$A$11:$A$19,0))</x:f>
        <x:v>Fixed</x:v>
      </x:c>
      <x:c r="N37" s="22" t="n">
        <x:f>INDEX(Assumptions!$C$11:$C$19,MATCH(C37,Assumptions!$A$11:$A$19,0))</x:f>
        <x:v>4500</x:v>
      </x:c>
      <x:c r="O37" s="24" t="n">
        <x:v>739.200000000003</x:v>
      </x:c>
      <x:c r="P37" s="24" t="n">
        <x:f>INDEX(Assumptions!$D$11:$D$19,MATCH(C37,Assumptions!$A$11:$A$19,0))</x:f>
        <x:v>28</x:v>
      </x:c>
      <x:c r="Q37" s="26" t="n">
        <x:f>IF(M37="Fixed",N37,IF(M37="Per foot",N37*O37,"n.a."))</x:f>
        <x:v>4500</x:v>
      </x:c>
      <x:c r="R37" s="26" t="n">
        <x:f>P37*Assumptions!$B$5</x:f>
        <x:v>2380</x:v>
      </x:c>
      <x:c r="S37" s="26" t="n">
        <x:f>Q37+R37</x:f>
        <x:v>6880</x:v>
      </x:c>
      <x:c r="T37" s="13" t="n">
        <x:v>1</x:v>
      </x:c>
      <x:c r="U37" s="13" t="n">
        <x:v>1</x:v>
      </x:c>
      <x:c r="V37" s="13" t="str">
        <x:f>IF(OR(G37="",H37="",J37="",K37=""),"Needs update",IF(AND(OR(G37="Submitted",G37="Agency review",G37="Approved"),I37=""),"Missing submission date",IF(AND(G37="Approved",L37=""),"Missing attachment","Ready")))</x:f>
        <x:v>Ready</x:v>
      </x:c>
    </x:row>
    <x:row r="38">
      <x:c r="A38" s="20" t="str">
        <x:v>PJ-PRM-034</x:v>
      </x:c>
      <x:c r="B38" s="20" t="str">
        <x:v>PJ-PRM-034-BUF</x:v>
      </x:c>
      <x:c r="C38" s="20" t="str">
        <x:v>Municipality construction</x:v>
      </x:c>
      <x:c r="D38" s="20" t="str">
        <x:v>Municipality</x:v>
      </x:c>
      <x:c r="E38" s="20" t="str">
        <x:v>City of Prairie Junction</x:v>
      </x:c>
      <x:c r="F38" s="20" t="str">
        <x:v>Standard</x:v>
      </x:c>
      <x:c r="G38" s="14" t="str">
        <x:v>Agency review</x:v>
      </x:c>
      <x:c r="H38" s="14" t="str">
        <x:v>Casey Rowan</x:v>
      </x:c>
      <x:c r="I38" s="21" t="n">
        <x:v>46188</x:v>
      </x:c>
      <x:c r="J38" s="14" t="str">
        <x:v>Taylor Morgan</x:v>
      </x:c>
      <x:c r="K38" s="21" t="n">
        <x:v>46221</x:v>
      </x:c>
      <x:c r="L38" s="14" t="str">
        <x:v>PJ-PRM-034_package.pdf</x:v>
      </x:c>
      <x:c r="M38" s="20" t="str">
        <x:f>INDEX(Assumptions!$B$11:$B$19,MATCH(C38,Assumptions!$A$11:$A$19,0))</x:f>
        <x:v>Fixed</x:v>
      </x:c>
      <x:c r="N38" s="23" t="n">
        <x:f>INDEX(Assumptions!$C$11:$C$19,MATCH(C38,Assumptions!$A$11:$A$19,0))</x:f>
        <x:v>850</x:v>
      </x:c>
      <x:c r="O38" s="25" t="n">
        <x:v>31468.800000000003</x:v>
      </x:c>
      <x:c r="P38" s="25" t="n">
        <x:f>INDEX(Assumptions!$D$11:$D$19,MATCH(C38,Assumptions!$A$11:$A$19,0))</x:f>
        <x:v>6</x:v>
      </x:c>
      <x:c r="Q38" s="27" t="n">
        <x:f>IF(M38="Fixed",N38,IF(M38="Per foot",N38*O38,"n.a."))</x:f>
        <x:v>850</x:v>
      </x:c>
      <x:c r="R38" s="27" t="n">
        <x:f>P38*Assumptions!$B$5</x:f>
        <x:v>510</x:v>
      </x:c>
      <x:c r="S38" s="27" t="n">
        <x:f>Q38+R38</x:f>
        <x:v>1360</x:v>
      </x:c>
      <x:c r="T38" s="20" t="n">
        <x:v>9</x:v>
      </x:c>
      <x:c r="U38" s="20" t="n">
        <x:v>1</x:v>
      </x:c>
      <x:c r="V38" s="20" t="str">
        <x:f>IF(OR(G38="",H38="",J38="",K38=""),"Needs update",IF(AND(OR(G38="Submitted",G38="Agency review",G38="Approved"),I38=""),"Missing submission date",IF(AND(G38="Approved",L38=""),"Missing attachment","Ready")))</x:f>
        <x:v>Ready</x:v>
      </x:c>
    </x:row>
    <x:row r="39">
      <x:c r="A39" s="13" t="str">
        <x:v>PJ-PRM-035</x:v>
      </x:c>
      <x:c r="B39" s="13" t="str">
        <x:v>PJ-PRM-035-BUF</x:v>
      </x:c>
      <x:c r="C39" s="13" t="str">
        <x:v>Railroad</x:v>
      </x:c>
      <x:c r="D39" s="13" t="str">
        <x:v>Railroad</x:v>
      </x:c>
      <x:c r="E39" s="13" t="str">
        <x:v>Central Prairie Railway</x:v>
      </x:c>
      <x:c r="F39" s="13" t="str">
        <x:v>Longest</x:v>
      </x:c>
      <x:c r="G39" s="14" t="str">
        <x:v>Approved</x:v>
      </x:c>
      <x:c r="H39" s="14" t="str">
        <x:v>Drew Patel</x:v>
      </x:c>
      <x:c r="I39" s="21" t="n">
        <x:v>46113</x:v>
      </x:c>
      <x:c r="J39" s="14" t="str">
        <x:v>Riley Singh</x:v>
      </x:c>
      <x:c r="K39" s="21" t="n">
        <x:v>46239</x:v>
      </x:c>
      <x:c r="L39" s="14" t="str">
        <x:v>PJ-PRM-035_package.pdf</x:v>
      </x:c>
      <x:c r="M39" s="13" t="str">
        <x:f>INDEX(Assumptions!$B$11:$B$19,MATCH(C39,Assumptions!$A$11:$A$19,0))</x:f>
        <x:v>Fixed</x:v>
      </x:c>
      <x:c r="N39" s="22" t="n">
        <x:f>INDEX(Assumptions!$C$11:$C$19,MATCH(C39,Assumptions!$A$11:$A$19,0))</x:f>
        <x:v>7500</x:v>
      </x:c>
      <x:c r="O39" s="24" t="n">
        <x:v>844.799999999982</x:v>
      </x:c>
      <x:c r="P39" s="24" t="n">
        <x:f>INDEX(Assumptions!$D$11:$D$19,MATCH(C39,Assumptions!$A$11:$A$19,0))</x:f>
        <x:v>28</x:v>
      </x:c>
      <x:c r="Q39" s="26" t="n">
        <x:f>IF(M39="Fixed",N39,IF(M39="Per foot",N39*O39,"n.a."))</x:f>
        <x:v>7500</x:v>
      </x:c>
      <x:c r="R39" s="26" t="n">
        <x:f>P39*Assumptions!$B$5</x:f>
        <x:v>2380</x:v>
      </x:c>
      <x:c r="S39" s="26" t="n">
        <x:f>Q39+R39</x:f>
        <x:v>9880</x:v>
      </x:c>
      <x:c r="T39" s="13" t="n">
        <x:v>3</x:v>
      </x:c>
      <x:c r="U39" s="13" t="n">
        <x:v>1</x:v>
      </x:c>
      <x:c r="V39" s="13" t="str">
        <x:f>IF(OR(G39="",H39="",J39="",K39=""),"Needs update",IF(AND(OR(G39="Submitted",G39="Agency review",G39="Approved"),I39=""),"Missing submission date",IF(AND(G39="Approved",L39=""),"Missing attachment","Ready")))</x:f>
        <x:v>Ready</x:v>
      </x:c>
    </x:row>
    <x:row r="40">
      <x:c r="A40" s="20" t="str">
        <x:v>PJ-PRM-036</x:v>
      </x:c>
      <x:c r="B40" s="20" t="str">
        <x:v>PJ-PRM-036-BUF</x:v>
      </x:c>
      <x:c r="C40" s="20" t="str">
        <x:v>Electric utility</x:v>
      </x:c>
      <x:c r="D40" s="20" t="str">
        <x:v>Electric utility</x:v>
      </x:c>
      <x:c r="E40" s="20" t="str">
        <x:v>Midland Electric Cooperative</x:v>
      </x:c>
      <x:c r="F40" s="20" t="str">
        <x:v>Longest</x:v>
      </x:c>
      <x:c r="G40" s="14" t="str">
        <x:v>Identified</x:v>
      </x:c>
      <x:c r="H40" s="14" t="str">
        <x:v>Jamie Chen</x:v>
      </x:c>
      <x:c r="I40" s="21"/>
      <x:c r="J40" s="14" t="str">
        <x:v>Jordan Kim</x:v>
      </x:c>
      <x:c r="K40" s="21" t="n">
        <x:v>46402</x:v>
      </x:c>
      <x:c r="L40" s="14" t="str"/>
      <x:c r="M40" s="20" t="str">
        <x:f>INDEX(Assumptions!$B$11:$B$19,MATCH(C40,Assumptions!$A$11:$A$19,0))</x:f>
        <x:v>Fixed</x:v>
      </x:c>
      <x:c r="N40" s="23" t="n">
        <x:f>INDEX(Assumptions!$C$11:$C$19,MATCH(C40,Assumptions!$A$11:$A$19,0))</x:f>
        <x:v>4500</x:v>
      </x:c>
      <x:c r="O40" s="25" t="n">
        <x:v>739.200000000003</x:v>
      </x:c>
      <x:c r="P40" s="25" t="n">
        <x:f>INDEX(Assumptions!$D$11:$D$19,MATCH(C40,Assumptions!$A$11:$A$19,0))</x:f>
        <x:v>28</x:v>
      </x:c>
      <x:c r="Q40" s="27" t="n">
        <x:f>IF(M40="Fixed",N40,IF(M40="Per foot",N40*O40,"n.a."))</x:f>
        <x:v>4500</x:v>
      </x:c>
      <x:c r="R40" s="27" t="n">
        <x:f>P40*Assumptions!$B$5</x:f>
        <x:v>2380</x:v>
      </x:c>
      <x:c r="S40" s="27" t="n">
        <x:f>Q40+R40</x:f>
        <x:v>6880</x:v>
      </x:c>
      <x:c r="T40" s="20" t="n">
        <x:v>1</x:v>
      </x:c>
      <x:c r="U40" s="20" t="n">
        <x:v>1</x:v>
      </x:c>
      <x:c r="V40" s="20" t="str">
        <x:f>IF(OR(G40="",H40="",J40="",K40=""),"Needs update",IF(AND(OR(G40="Submitted",G40="Agency review",G40="Approved"),I40=""),"Missing submission date",IF(AND(G40="Approved",L40=""),"Missing attachment","Ready")))</x:f>
        <x:v>Ready</x:v>
      </x:c>
    </x:row>
    <x:row r="41">
      <x:c r="A41" s="13" t="str">
        <x:v>PJ-PRM-037</x:v>
      </x:c>
      <x:c r="B41" s="13" t="str">
        <x:v>PJ-PRM-037-BUF</x:v>
      </x:c>
      <x:c r="C41" s="13" t="str">
        <x:v>Railroad</x:v>
      </x:c>
      <x:c r="D41" s="13" t="str">
        <x:v>Railroad</x:v>
      </x:c>
      <x:c r="E41" s="13" t="str">
        <x:v>Heartland Rail Company</x:v>
      </x:c>
      <x:c r="F41" s="13" t="str">
        <x:v>Longest</x:v>
      </x:c>
      <x:c r="G41" s="14" t="str">
        <x:v>Preparing</x:v>
      </x:c>
      <x:c r="H41" s="14" t="str">
        <x:v>Morgan Lee</x:v>
      </x:c>
      <x:c r="I41" s="21"/>
      <x:c r="J41" s="14" t="str">
        <x:v>Avery Brooks</x:v>
      </x:c>
      <x:c r="K41" s="21" t="n">
        <x:v>46393</x:v>
      </x:c>
      <x:c r="L41" s="14" t="str"/>
      <x:c r="M41" s="13" t="str">
        <x:f>INDEX(Assumptions!$B$11:$B$19,MATCH(C41,Assumptions!$A$11:$A$19,0))</x:f>
        <x:v>Fixed</x:v>
      </x:c>
      <x:c r="N41" s="22" t="n">
        <x:f>INDEX(Assumptions!$C$11:$C$19,MATCH(C41,Assumptions!$A$11:$A$19,0))</x:f>
        <x:v>7500</x:v>
      </x:c>
      <x:c r="O41" s="24" t="n">
        <x:v>844.799999999982</x:v>
      </x:c>
      <x:c r="P41" s="24" t="n">
        <x:f>INDEX(Assumptions!$D$11:$D$19,MATCH(C41,Assumptions!$A$11:$A$19,0))</x:f>
        <x:v>28</x:v>
      </x:c>
      <x:c r="Q41" s="26" t="n">
        <x:f>IF(M41="Fixed",N41,IF(M41="Per foot",N41*O41,"n.a."))</x:f>
        <x:v>7500</x:v>
      </x:c>
      <x:c r="R41" s="26" t="n">
        <x:f>P41*Assumptions!$B$5</x:f>
        <x:v>2380</x:v>
      </x:c>
      <x:c r="S41" s="26" t="n">
        <x:f>Q41+R41</x:f>
        <x:v>9880</x:v>
      </x:c>
      <x:c r="T41" s="13" t="n">
        <x:v>1</x:v>
      </x:c>
      <x:c r="U41" s="13" t="n">
        <x:v>1</x:v>
      </x:c>
      <x:c r="V41" s="13" t="str">
        <x:f>IF(OR(G41="",H41="",J41="",K41=""),"Needs update",IF(AND(OR(G41="Submitted",G41="Agency review",G41="Approved"),I41=""),"Missing submission date",IF(AND(G41="Approved",L41=""),"Missing attachment","Ready")))</x:f>
        <x:v>Ready</x:v>
      </x:c>
    </x:row>
    <x:row r="42">
      <x:c r="A42" s="20" t="str">
        <x:v>PJ-PRM-038</x:v>
      </x:c>
      <x:c r="B42" s="20" t="str">
        <x:v>PJ-PRM-038-BUF</x:v>
      </x:c>
      <x:c r="C42" s="20" t="str">
        <x:v>Electric utility</x:v>
      </x:c>
      <x:c r="D42" s="20" t="str">
        <x:v>Electric utility</x:v>
      </x:c>
      <x:c r="E42" s="20" t="str">
        <x:v>Prairie Grid Services</x:v>
      </x:c>
      <x:c r="F42" s="20" t="str">
        <x:v>Longest</x:v>
      </x:c>
      <x:c r="G42" s="14" t="str">
        <x:v>Submitted</x:v>
      </x:c>
      <x:c r="H42" s="14" t="str">
        <x:v>Casey Rowan</x:v>
      </x:c>
      <x:c r="I42" s="21" t="n">
        <x:v>46244</x:v>
      </x:c>
      <x:c r="J42" s="14" t="str">
        <x:v>Taylor Morgan</x:v>
      </x:c>
      <x:c r="K42" s="21" t="n">
        <x:v>46367</x:v>
      </x:c>
      <x:c r="L42" s="14" t="str">
        <x:v>PJ-PRM-038_package.pdf</x:v>
      </x:c>
      <x:c r="M42" s="20" t="str">
        <x:f>INDEX(Assumptions!$B$11:$B$19,MATCH(C42,Assumptions!$A$11:$A$19,0))</x:f>
        <x:v>Fixed</x:v>
      </x:c>
      <x:c r="N42" s="23" t="n">
        <x:f>INDEX(Assumptions!$C$11:$C$19,MATCH(C42,Assumptions!$A$11:$A$19,0))</x:f>
        <x:v>4500</x:v>
      </x:c>
      <x:c r="O42" s="25" t="n">
        <x:v>739.200000000003</x:v>
      </x:c>
      <x:c r="P42" s="25" t="n">
        <x:f>INDEX(Assumptions!$D$11:$D$19,MATCH(C42,Assumptions!$A$11:$A$19,0))</x:f>
        <x:v>28</x:v>
      </x:c>
      <x:c r="Q42" s="27" t="n">
        <x:f>IF(M42="Fixed",N42,IF(M42="Per foot",N42*O42,"n.a."))</x:f>
        <x:v>4500</x:v>
      </x:c>
      <x:c r="R42" s="27" t="n">
        <x:f>P42*Assumptions!$B$5</x:f>
        <x:v>2380</x:v>
      </x:c>
      <x:c r="S42" s="27" t="n">
        <x:f>Q42+R42</x:f>
        <x:v>6880</x:v>
      </x:c>
      <x:c r="T42" s="20" t="n">
        <x:v>1</x:v>
      </x:c>
      <x:c r="U42" s="20" t="n">
        <x:v>1</x:v>
      </x:c>
      <x:c r="V42" s="20" t="str">
        <x:f>IF(OR(G42="",H42="",J42="",K42=""),"Needs update",IF(AND(OR(G42="Submitted",G42="Agency review",G42="Approved"),I42=""),"Missing submission date",IF(AND(G42="Approved",L42=""),"Missing attachment","Ready")))</x:f>
        <x:v>Ready</x:v>
      </x:c>
    </x:row>
    <x:row r="43">
      <x:c r="A43" s="13" t="str">
        <x:v>PJ-PRM-039</x:v>
      </x:c>
      <x:c r="B43" s="13" t="str">
        <x:v>PJ-PRM-039-BUF</x:v>
      </x:c>
      <x:c r="C43" s="13" t="str">
        <x:v>Tribal area</x:v>
      </x:c>
      <x:c r="D43" s="13" t="str">
        <x:v>Tribal area</x:v>
      </x:c>
      <x:c r="E43" s="13" t="str">
        <x:v>Prairie River Tribal Authority</x:v>
      </x:c>
      <x:c r="F43" s="13" t="str">
        <x:v>Longest</x:v>
      </x:c>
      <x:c r="G43" s="14" t="str">
        <x:v>Agency review</x:v>
      </x:c>
      <x:c r="H43" s="14" t="str">
        <x:v>Drew Patel</x:v>
      </x:c>
      <x:c r="I43" s="21" t="n">
        <x:v>46188</x:v>
      </x:c>
      <x:c r="J43" s="14" t="str">
        <x:v>Riley Singh</x:v>
      </x:c>
      <x:c r="K43" s="21" t="n">
        <x:v>46314</x:v>
      </x:c>
      <x:c r="L43" s="14" t="str">
        <x:v>PJ-PRM-039_package.pdf</x:v>
      </x:c>
      <x:c r="M43" s="13" t="str">
        <x:f>INDEX(Assumptions!$B$11:$B$19,MATCH(C43,Assumptions!$A$11:$A$19,0))</x:f>
        <x:v>Fixed</x:v>
      </x:c>
      <x:c r="N43" s="22" t="n">
        <x:f>INDEX(Assumptions!$C$11:$C$19,MATCH(C43,Assumptions!$A$11:$A$19,0))</x:f>
        <x:v>12500</x:v>
      </x:c>
      <x:c r="O43" s="24" t="n">
        <x:v>17423.999999999985</x:v>
      </x:c>
      <x:c r="P43" s="24" t="n">
        <x:f>INDEX(Assumptions!$D$11:$D$19,MATCH(C43,Assumptions!$A$11:$A$19,0))</x:f>
        <x:v>28</x:v>
      </x:c>
      <x:c r="Q43" s="26" t="n">
        <x:f>IF(M43="Fixed",N43,IF(M43="Per foot",N43*O43,"n.a."))</x:f>
        <x:v>12500</x:v>
      </x:c>
      <x:c r="R43" s="26" t="n">
        <x:f>P43*Assumptions!$B$5</x:f>
        <x:v>2380</x:v>
      </x:c>
      <x:c r="S43" s="26" t="n">
        <x:f>Q43+R43</x:f>
        <x:v>14880</x:v>
      </x:c>
      <x:c r="T43" s="13" t="n">
        <x:v>8</x:v>
      </x:c>
      <x:c r="U43" s="13" t="n">
        <x:v>1</x:v>
      </x:c>
      <x:c r="V43" s="13" t="str">
        <x:f>IF(OR(G43="",H43="",J43="",K43=""),"Needs update",IF(AND(OR(G43="Submitted",G43="Agency review",G43="Approved"),I43=""),"Missing submission date",IF(AND(G43="Approved",L43=""),"Missing attachment","Ready")))</x:f>
        <x:v>Ready</x:v>
      </x:c>
    </x:row>
    <x:row r="44">
      <x:c r="A44" s="20" t="str">
        <x:v>PJ-PRM-040</x:v>
      </x:c>
      <x:c r="B44" s="20" t="str">
        <x:v>PJ-PRM-040-BUF</x:v>
      </x:c>
      <x:c r="C44" s="20" t="str">
        <x:v>Wetland</x:v>
      </x:c>
      <x:c r="D44" s="20" t="str">
        <x:v>Wetland</x:v>
      </x:c>
      <x:c r="E44" s="20" t="str">
        <x:v>Regional Wetland Review Office</x:v>
      </x:c>
      <x:c r="F44" s="20" t="str">
        <x:v>Standard</x:v>
      </x:c>
      <x:c r="G44" s="14" t="str">
        <x:v>Approved</x:v>
      </x:c>
      <x:c r="H44" s="14" t="str">
        <x:v>Jamie Chen</x:v>
      </x:c>
      <x:c r="I44" s="21" t="n">
        <x:v>46113</x:v>
      </x:c>
      <x:c r="J44" s="14" t="str">
        <x:v>Jordan Kim</x:v>
      </x:c>
      <x:c r="K44" s="21" t="n">
        <x:v>46152</x:v>
      </x:c>
      <x:c r="L44" s="14" t="str">
        <x:v>PJ-PRM-040_package.pdf</x:v>
      </x:c>
      <x:c r="M44" s="20" t="str">
        <x:f>INDEX(Assumptions!$B$11:$B$19,MATCH(C44,Assumptions!$A$11:$A$19,0))</x:f>
        <x:v>Per foot</x:v>
      </x:c>
      <x:c r="N44" s="23" t="n">
        <x:f>INDEX(Assumptions!$C$11:$C$19,MATCH(C44,Assumptions!$A$11:$A$19,0))</x:f>
        <x:v>0.65</x:v>
      </x:c>
      <x:c r="O44" s="25" t="n">
        <x:v>1583.999999999985</x:v>
      </x:c>
      <x:c r="P44" s="25" t="n">
        <x:f>INDEX(Assumptions!$D$11:$D$19,MATCH(C44,Assumptions!$A$11:$A$19,0))</x:f>
        <x:v>6</x:v>
      </x:c>
      <x:c r="Q44" s="27" t="n">
        <x:f>IF(M44="Fixed",N44,IF(M44="Per foot",N44*O44,"n.a."))</x:f>
        <x:v>1029.5999999999904</x:v>
      </x:c>
      <x:c r="R44" s="27" t="n">
        <x:f>P44*Assumptions!$B$5</x:f>
        <x:v>510</x:v>
      </x:c>
      <x:c r="S44" s="27" t="n">
        <x:f>Q44+R44</x:f>
        <x:v>1539.5999999999904</x:v>
      </x:c>
      <x:c r="T44" s="20" t="n">
        <x:v>2</x:v>
      </x:c>
      <x:c r="U44" s="20" t="n">
        <x:v>1</x:v>
      </x:c>
      <x:c r="V44" s="20" t="str">
        <x:f>IF(OR(G44="",H44="",J44="",K44=""),"Needs update",IF(AND(OR(G44="Submitted",G44="Agency review",G44="Approved"),I44=""),"Missing submission date",IF(AND(G44="Approved",L44=""),"Missing attachment","Ready")))</x:f>
        <x:v>Ready</x:v>
      </x:c>
    </x:row>
    <x:row r="45">
      <x:c r="A45" s="13" t="str">
        <x:v>PJ-PRM-041</x:v>
      </x:c>
      <x:c r="B45" s="13" t="str">
        <x:v>PJ-PRM-041-BUF</x:v>
      </x:c>
      <x:c r="C45" s="13" t="str">
        <x:v>Gas utility</x:v>
      </x:c>
      <x:c r="D45" s="13" t="str">
        <x:v>Gas utility</x:v>
      </x:c>
      <x:c r="E45" s="13" t="str">
        <x:v>Prairie Gas Cooperative</x:v>
      </x:c>
      <x:c r="F45" s="13" t="str">
        <x:v>Longest</x:v>
      </x:c>
      <x:c r="G45" s="14" t="str">
        <x:v>Identified</x:v>
      </x:c>
      <x:c r="H45" s="14" t="str">
        <x:v>Morgan Lee</x:v>
      </x:c>
      <x:c r="I45" s="21"/>
      <x:c r="J45" s="14" t="str">
        <x:v>Avery Brooks</x:v>
      </x:c>
      <x:c r="K45" s="21" t="n">
        <x:v>46393</x:v>
      </x:c>
      <x:c r="L45" s="14" t="str"/>
      <x:c r="M45" s="13" t="str">
        <x:f>INDEX(Assumptions!$B$11:$B$19,MATCH(C45,Assumptions!$A$11:$A$19,0))</x:f>
        <x:v>Per foot</x:v>
      </x:c>
      <x:c r="N45" s="22" t="n">
        <x:f>INDEX(Assumptions!$C$11:$C$19,MATCH(C45,Assumptions!$A$11:$A$19,0))</x:f>
        <x:v>0.85</x:v>
      </x:c>
      <x:c r="O45" s="24" t="n">
        <x:v>580.799999999997</x:v>
      </x:c>
      <x:c r="P45" s="24" t="n">
        <x:f>INDEX(Assumptions!$D$11:$D$19,MATCH(C45,Assumptions!$A$11:$A$19,0))</x:f>
        <x:v>28</x:v>
      </x:c>
      <x:c r="Q45" s="26" t="n">
        <x:f>IF(M45="Fixed",N45,IF(M45="Per foot",N45*O45,"n.a."))</x:f>
        <x:v>493.67999999999745</x:v>
      </x:c>
      <x:c r="R45" s="26" t="n">
        <x:f>P45*Assumptions!$B$5</x:f>
        <x:v>2380</x:v>
      </x:c>
      <x:c r="S45" s="26" t="n">
        <x:f>Q45+R45</x:f>
        <x:v>2873.6799999999976</x:v>
      </x:c>
      <x:c r="T45" s="13" t="n">
        <x:v>1</x:v>
      </x:c>
      <x:c r="U45" s="13" t="n">
        <x:v>1</x:v>
      </x:c>
      <x:c r="V45" s="13" t="str">
        <x:f>IF(OR(G45="",H45="",J45="",K45=""),"Needs update",IF(AND(OR(G45="Submitted",G45="Agency review",G45="Approved"),I45=""),"Missing submission date",IF(AND(G45="Approved",L45=""),"Missing attachment","Ready")))</x:f>
        <x:v>Ready</x:v>
      </x:c>
    </x:row>
    <x:row r="46">
      <x:c r="A46" s="20" t="str">
        <x:v>PJ-PRM-042</x:v>
      </x:c>
      <x:c r="B46" s="20" t="str">
        <x:v>PJ-PRM-042-BUF</x:v>
      </x:c>
      <x:c r="C46" s="20" t="str">
        <x:v>Railroad</x:v>
      </x:c>
      <x:c r="D46" s="20" t="str">
        <x:v>Railroad</x:v>
      </x:c>
      <x:c r="E46" s="20" t="str">
        <x:v>Central Prairie Railway</x:v>
      </x:c>
      <x:c r="F46" s="20" t="str">
        <x:v>Longest</x:v>
      </x:c>
      <x:c r="G46" s="14" t="str">
        <x:v>Preparing</x:v>
      </x:c>
      <x:c r="H46" s="14" t="str">
        <x:v>Casey Rowan</x:v>
      </x:c>
      <x:c r="I46" s="21"/>
      <x:c r="J46" s="14" t="str">
        <x:v>Taylor Morgan</x:v>
      </x:c>
      <x:c r="K46" s="21" t="n">
        <x:v>46396</x:v>
      </x:c>
      <x:c r="L46" s="14" t="str"/>
      <x:c r="M46" s="20" t="str">
        <x:f>INDEX(Assumptions!$B$11:$B$19,MATCH(C46,Assumptions!$A$11:$A$19,0))</x:f>
        <x:v>Fixed</x:v>
      </x:c>
      <x:c r="N46" s="23" t="n">
        <x:f>INDEX(Assumptions!$C$11:$C$19,MATCH(C46,Assumptions!$A$11:$A$19,0))</x:f>
        <x:v>7500</x:v>
      </x:c>
      <x:c r="O46" s="25" t="n">
        <x:v>844.8000000000195</x:v>
      </x:c>
      <x:c r="P46" s="25" t="n">
        <x:f>INDEX(Assumptions!$D$11:$D$19,MATCH(C46,Assumptions!$A$11:$A$19,0))</x:f>
        <x:v>28</x:v>
      </x:c>
      <x:c r="Q46" s="27" t="n">
        <x:f>IF(M46="Fixed",N46,IF(M46="Per foot",N46*O46,"n.a."))</x:f>
        <x:v>7500</x:v>
      </x:c>
      <x:c r="R46" s="27" t="n">
        <x:f>P46*Assumptions!$B$5</x:f>
        <x:v>2380</x:v>
      </x:c>
      <x:c r="S46" s="27" t="n">
        <x:f>Q46+R46</x:f>
        <x:v>9880</x:v>
      </x:c>
      <x:c r="T46" s="20" t="n">
        <x:v>2</x:v>
      </x:c>
      <x:c r="U46" s="20" t="n">
        <x:v>1</x:v>
      </x:c>
      <x:c r="V46" s="20" t="str">
        <x:f>IF(OR(G46="",H46="",J46="",K46=""),"Needs update",IF(AND(OR(G46="Submitted",G46="Agency review",G46="Approved"),I46=""),"Missing submission date",IF(AND(G46="Approved",L46=""),"Missing attachment","Ready")))</x:f>
        <x:v>Ready</x:v>
      </x:c>
    </x:row>
    <x:row r="47">
      <x:c r="A47" s="13" t="str">
        <x:v>PJ-PRM-043</x:v>
      </x:c>
      <x:c r="B47" s="13" t="str">
        <x:v>PJ-PRM-043-BUF</x:v>
      </x:c>
      <x:c r="C47" s="13" t="str">
        <x:v>Electric utility</x:v>
      </x:c>
      <x:c r="D47" s="13" t="str">
        <x:v>Electric utility</x:v>
      </x:c>
      <x:c r="E47" s="13" t="str">
        <x:v>Midland Electric Cooperative</x:v>
      </x:c>
      <x:c r="F47" s="13" t="str">
        <x:v>Longest</x:v>
      </x:c>
      <x:c r="G47" s="14" t="str">
        <x:v>Submitted</x:v>
      </x:c>
      <x:c r="H47" s="14" t="str">
        <x:v>Drew Patel</x:v>
      </x:c>
      <x:c r="I47" s="21" t="n">
        <x:v>46244</x:v>
      </x:c>
      <x:c r="J47" s="14" t="str">
        <x:v>Riley Singh</x:v>
      </x:c>
      <x:c r="K47" s="21" t="n">
        <x:v>46370</x:v>
      </x:c>
      <x:c r="L47" s="14" t="str">
        <x:v>PJ-PRM-043_package.pdf</x:v>
      </x:c>
      <x:c r="M47" s="13" t="str">
        <x:f>INDEX(Assumptions!$B$11:$B$19,MATCH(C47,Assumptions!$A$11:$A$19,0))</x:f>
        <x:v>Fixed</x:v>
      </x:c>
      <x:c r="N47" s="22" t="n">
        <x:f>INDEX(Assumptions!$C$11:$C$19,MATCH(C47,Assumptions!$A$11:$A$19,0))</x:f>
        <x:v>4500</x:v>
      </x:c>
      <x:c r="O47" s="24" t="n">
        <x:v>739.200000000003</x:v>
      </x:c>
      <x:c r="P47" s="24" t="n">
        <x:f>INDEX(Assumptions!$D$11:$D$19,MATCH(C47,Assumptions!$A$11:$A$19,0))</x:f>
        <x:v>28</x:v>
      </x:c>
      <x:c r="Q47" s="26" t="n">
        <x:f>IF(M47="Fixed",N47,IF(M47="Per foot",N47*O47,"n.a."))</x:f>
        <x:v>4500</x:v>
      </x:c>
      <x:c r="R47" s="26" t="n">
        <x:f>P47*Assumptions!$B$5</x:f>
        <x:v>2380</x:v>
      </x:c>
      <x:c r="S47" s="26" t="n">
        <x:f>Q47+R47</x:f>
        <x:v>6880</x:v>
      </x:c>
      <x:c r="T47" s="13" t="n">
        <x:v>2</x:v>
      </x:c>
      <x:c r="U47" s="13" t="n">
        <x:v>1</x:v>
      </x:c>
      <x:c r="V47" s="13" t="str">
        <x:f>IF(OR(G47="",H47="",J47="",K47=""),"Needs update",IF(AND(OR(G47="Submitted",G47="Agency review",G47="Approved"),I47=""),"Missing submission date",IF(AND(G47="Approved",L47=""),"Missing attachment","Ready")))</x:f>
        <x:v>Ready</x:v>
      </x:c>
    </x:row>
    <x:row r="48">
      <x:c r="A48" s="20" t="str">
        <x:v>PJ-PRM-044</x:v>
      </x:c>
      <x:c r="B48" s="20" t="str">
        <x:v>PJ-PRM-044-BUF</x:v>
      </x:c>
      <x:c r="C48" s="20" t="str">
        <x:v>Tribal area</x:v>
      </x:c>
      <x:c r="D48" s="20" t="str">
        <x:v>Tribal area</x:v>
      </x:c>
      <x:c r="E48" s="20" t="str">
        <x:v>Prairie River Tribal Authority</x:v>
      </x:c>
      <x:c r="F48" s="20" t="str">
        <x:v>Longest</x:v>
      </x:c>
      <x:c r="G48" s="14" t="str">
        <x:v>Agency review</x:v>
      </x:c>
      <x:c r="H48" s="14" t="str">
        <x:v>Jamie Chen</x:v>
      </x:c>
      <x:c r="I48" s="21" t="n">
        <x:v>46188</x:v>
      </x:c>
      <x:c r="J48" s="14" t="str">
        <x:v>Jordan Kim</x:v>
      </x:c>
      <x:c r="K48" s="21" t="n">
        <x:v>46317</x:v>
      </x:c>
      <x:c r="L48" s="14" t="str">
        <x:v>PJ-PRM-044_package.pdf</x:v>
      </x:c>
      <x:c r="M48" s="20" t="str">
        <x:f>INDEX(Assumptions!$B$11:$B$19,MATCH(C48,Assumptions!$A$11:$A$19,0))</x:f>
        <x:v>Fixed</x:v>
      </x:c>
      <x:c r="N48" s="23" t="n">
        <x:f>INDEX(Assumptions!$C$11:$C$19,MATCH(C48,Assumptions!$A$11:$A$19,0))</x:f>
        <x:v>12500</x:v>
      </x:c>
      <x:c r="O48" s="25" t="n">
        <x:v>2640</x:v>
      </x:c>
      <x:c r="P48" s="25" t="n">
        <x:f>INDEX(Assumptions!$D$11:$D$19,MATCH(C48,Assumptions!$A$11:$A$19,0))</x:f>
        <x:v>28</x:v>
      </x:c>
      <x:c r="Q48" s="27" t="n">
        <x:f>IF(M48="Fixed",N48,IF(M48="Per foot",N48*O48,"n.a."))</x:f>
        <x:v>12500</x:v>
      </x:c>
      <x:c r="R48" s="27" t="n">
        <x:f>P48*Assumptions!$B$5</x:f>
        <x:v>2380</x:v>
      </x:c>
      <x:c r="S48" s="27" t="n">
        <x:f>Q48+R48</x:f>
        <x:v>14880</x:v>
      </x:c>
      <x:c r="T48" s="20" t="n">
        <x:v>1</x:v>
      </x:c>
      <x:c r="U48" s="20" t="n">
        <x:v>1</x:v>
      </x:c>
      <x:c r="V48" s="20" t="str">
        <x:f>IF(OR(G48="",H48="",J48="",K48=""),"Needs update",IF(AND(OR(G48="Submitted",G48="Agency review",G48="Approved"),I48=""),"Missing submission date",IF(AND(G48="Approved",L48=""),"Missing attachment","Ready")))</x:f>
        <x:v>Ready</x:v>
      </x:c>
    </x:row>
    <x:row r="49">
      <x:c r="A49" s="13" t="str">
        <x:v>PJ-PRM-045</x:v>
      </x:c>
      <x:c r="B49" s="13" t="str">
        <x:v>PJ-PRM-045-BUF</x:v>
      </x:c>
      <x:c r="C49" s="13" t="str">
        <x:v>DOT construction</x:v>
      </x:c>
      <x:c r="D49" s="13" t="str">
        <x:v>DOT</x:v>
      </x:c>
      <x:c r="E49" s="13" t="str">
        <x:v>State DOT District 5</x:v>
      </x:c>
      <x:c r="F49" s="13" t="str">
        <x:v>Elevated</x:v>
      </x:c>
      <x:c r="G49" s="14" t="str">
        <x:v>Approved</x:v>
      </x:c>
      <x:c r="H49" s="14" t="str">
        <x:v>Morgan Lee</x:v>
      </x:c>
      <x:c r="I49" s="21" t="n">
        <x:v>46113</x:v>
      </x:c>
      <x:c r="J49" s="14" t="str">
        <x:v>Avery Brooks</x:v>
      </x:c>
      <x:c r="K49" s="21" t="n">
        <x:v>46173</x:v>
      </x:c>
      <x:c r="L49" s="14" t="str">
        <x:v>PJ-PRM-045_package.pdf</x:v>
      </x:c>
      <x:c r="M49" s="13" t="str">
        <x:f>INDEX(Assumptions!$B$11:$B$19,MATCH(C49,Assumptions!$A$11:$A$19,0))</x:f>
        <x:v>Fixed</x:v>
      </x:c>
      <x:c r="N49" s="22" t="n">
        <x:f>INDEX(Assumptions!$C$11:$C$19,MATCH(C49,Assumptions!$A$11:$A$19,0))</x:f>
        <x:v>2200</x:v>
      </x:c>
      <x:c r="O49" s="24" t="n">
        <x:v>25819.2</x:v>
      </x:c>
      <x:c r="P49" s="24" t="n">
        <x:f>INDEX(Assumptions!$D$11:$D$19,MATCH(C49,Assumptions!$A$11:$A$19,0))</x:f>
        <x:v>12</x:v>
      </x:c>
      <x:c r="Q49" s="26" t="n">
        <x:f>IF(M49="Fixed",N49,IF(M49="Per foot",N49*O49,"n.a."))</x:f>
        <x:v>2200</x:v>
      </x:c>
      <x:c r="R49" s="26" t="n">
        <x:f>P49*Assumptions!$B$5</x:f>
        <x:v>1020</x:v>
      </x:c>
      <x:c r="S49" s="26" t="n">
        <x:f>Q49+R49</x:f>
        <x:v>3220</x:v>
      </x:c>
      <x:c r="T49" s="13" t="n">
        <x:v>7</x:v>
      </x:c>
      <x:c r="U49" s="13" t="n">
        <x:v>1</x:v>
      </x:c>
      <x:c r="V49" s="13" t="str">
        <x:f>IF(OR(G49="",H49="",J49="",K49=""),"Needs update",IF(AND(OR(G49="Submitted",G49="Agency review",G49="Approved"),I49=""),"Missing submission date",IF(AND(G49="Approved",L49=""),"Missing attachment","Ready")))</x:f>
        <x:v>Ready</x:v>
      </x:c>
    </x:row>
    <x:row r="50">
      <x:c r="A50" s="20" t="str">
        <x:v>PJ-PRM-046</x:v>
      </x:c>
      <x:c r="B50" s="20" t="str">
        <x:v>PJ-PRM-046-BUF</x:v>
      </x:c>
      <x:c r="C50" s="20" t="str">
        <x:v>Wetland</x:v>
      </x:c>
      <x:c r="D50" s="20" t="str">
        <x:v>Wetland</x:v>
      </x:c>
      <x:c r="E50" s="20" t="str">
        <x:v>Regional Wetland Review Office</x:v>
      </x:c>
      <x:c r="F50" s="20" t="str">
        <x:v>Standard</x:v>
      </x:c>
      <x:c r="G50" s="14" t="str">
        <x:v>Identified</x:v>
      </x:c>
      <x:c r="H50" s="14" t="str">
        <x:v>Casey Rowan</x:v>
      </x:c>
      <x:c r="I50" s="21"/>
      <x:c r="J50" s="14" t="str">
        <x:v>Taylor Morgan</x:v>
      </x:c>
      <x:c r="K50" s="21" t="n">
        <x:v>46306</x:v>
      </x:c>
      <x:c r="L50" s="14" t="str"/>
      <x:c r="M50" s="20" t="str">
        <x:f>INDEX(Assumptions!$B$11:$B$19,MATCH(C50,Assumptions!$A$11:$A$19,0))</x:f>
        <x:v>Per foot</x:v>
      </x:c>
      <x:c r="N50" s="23" t="n">
        <x:f>INDEX(Assumptions!$C$11:$C$19,MATCH(C50,Assumptions!$A$11:$A$19,0))</x:f>
        <x:v>0.65</x:v>
      </x:c>
      <x:c r="O50" s="25" t="n">
        <x:v>2006.4000000000135</x:v>
      </x:c>
      <x:c r="P50" s="25" t="n">
        <x:f>INDEX(Assumptions!$D$11:$D$19,MATCH(C50,Assumptions!$A$11:$A$19,0))</x:f>
        <x:v>6</x:v>
      </x:c>
      <x:c r="Q50" s="27" t="n">
        <x:f>IF(M50="Fixed",N50,IF(M50="Per foot",N50*O50,"n.a."))</x:f>
        <x:v>1304.1600000000087</x:v>
      </x:c>
      <x:c r="R50" s="27" t="n">
        <x:f>P50*Assumptions!$B$5</x:f>
        <x:v>510</x:v>
      </x:c>
      <x:c r="S50" s="27" t="n">
        <x:f>Q50+R50</x:f>
        <x:v>1814.1600000000087</x:v>
      </x:c>
      <x:c r="T50" s="20" t="n">
        <x:v>1</x:v>
      </x:c>
      <x:c r="U50" s="20" t="n">
        <x:v>1</x:v>
      </x:c>
      <x:c r="V50" s="20" t="str">
        <x:f>IF(OR(G50="",H50="",J50="",K50=""),"Needs update",IF(AND(OR(G50="Submitted",G50="Agency review",G50="Approved"),I50=""),"Missing submission date",IF(AND(G50="Approved",L50=""),"Missing attachment","Ready")))</x:f>
        <x:v>Ready</x:v>
      </x:c>
    </x:row>
    <x:row r="51">
      <x:c r="A51" s="13" t="str">
        <x:v>PJ-PRM-047</x:v>
      </x:c>
      <x:c r="B51" s="13" t="str">
        <x:v>PJ-PRM-047-BUF</x:v>
      </x:c>
      <x:c r="C51" s="13" t="str">
        <x:v>Gas utility</x:v>
      </x:c>
      <x:c r="D51" s="13" t="str">
        <x:v>Gas utility</x:v>
      </x:c>
      <x:c r="E51" s="13" t="str">
        <x:v>Heartland Gas Transmission</x:v>
      </x:c>
      <x:c r="F51" s="13" t="str">
        <x:v>Longest</x:v>
      </x:c>
      <x:c r="G51" s="14" t="str">
        <x:v>Preparing</x:v>
      </x:c>
      <x:c r="H51" s="14" t="str">
        <x:v>Drew Patel</x:v>
      </x:c>
      <x:c r="I51" s="21"/>
      <x:c r="J51" s="14" t="str">
        <x:v>Riley Singh</x:v>
      </x:c>
      <x:c r="K51" s="21" t="n">
        <x:v>46399</x:v>
      </x:c>
      <x:c r="L51" s="14" t="str"/>
      <x:c r="M51" s="13" t="str">
        <x:f>INDEX(Assumptions!$B$11:$B$19,MATCH(C51,Assumptions!$A$11:$A$19,0))</x:f>
        <x:v>Per foot</x:v>
      </x:c>
      <x:c r="N51" s="22" t="n">
        <x:f>INDEX(Assumptions!$C$11:$C$19,MATCH(C51,Assumptions!$A$11:$A$19,0))</x:f>
        <x:v>0.85</x:v>
      </x:c>
      <x:c r="O51" s="24" t="n">
        <x:v>580.799999999997</x:v>
      </x:c>
      <x:c r="P51" s="24" t="n">
        <x:f>INDEX(Assumptions!$D$11:$D$19,MATCH(C51,Assumptions!$A$11:$A$19,0))</x:f>
        <x:v>28</x:v>
      </x:c>
      <x:c r="Q51" s="26" t="n">
        <x:f>IF(M51="Fixed",N51,IF(M51="Per foot",N51*O51,"n.a."))</x:f>
        <x:v>493.67999999999745</x:v>
      </x:c>
      <x:c r="R51" s="26" t="n">
        <x:f>P51*Assumptions!$B$5</x:f>
        <x:v>2380</x:v>
      </x:c>
      <x:c r="S51" s="26" t="n">
        <x:f>Q51+R51</x:f>
        <x:v>2873.6799999999976</x:v>
      </x:c>
      <x:c r="T51" s="13" t="n">
        <x:v>1</x:v>
      </x:c>
      <x:c r="U51" s="13" t="n">
        <x:v>1</x:v>
      </x:c>
      <x:c r="V51" s="13" t="str">
        <x:f>IF(OR(G51="",H51="",J51="",K51=""),"Needs update",IF(AND(OR(G51="Submitted",G51="Agency review",G51="Approved"),I51=""),"Missing submission date",IF(AND(G51="Approved",L51=""),"Missing attachment","Ready")))</x:f>
        <x:v>Ready</x:v>
      </x:c>
    </x:row>
    <x:row r="52">
      <x:c r="A52" s="20" t="str">
        <x:v>PJ-PRM-048</x:v>
      </x:c>
      <x:c r="B52" s="20" t="str">
        <x:v>PJ-PRM-048-BUF</x:v>
      </x:c>
      <x:c r="C52" s="20" t="str">
        <x:v>Wetland</x:v>
      </x:c>
      <x:c r="D52" s="20" t="str">
        <x:v>Wetland</x:v>
      </x:c>
      <x:c r="E52" s="20" t="str">
        <x:v>Regional Wetland Review Office</x:v>
      </x:c>
      <x:c r="F52" s="20" t="str">
        <x:v>Standard</x:v>
      </x:c>
      <x:c r="G52" s="14" t="str">
        <x:v>Submitted</x:v>
      </x:c>
      <x:c r="H52" s="14" t="str">
        <x:v>Jamie Chen</x:v>
      </x:c>
      <x:c r="I52" s="21" t="n">
        <x:v>46244</x:v>
      </x:c>
      <x:c r="J52" s="14" t="str">
        <x:v>Jordan Kim</x:v>
      </x:c>
      <x:c r="K52" s="21" t="n">
        <x:v>46283</x:v>
      </x:c>
      <x:c r="L52" s="14" t="str">
        <x:v>PJ-PRM-048_package.pdf</x:v>
      </x:c>
      <x:c r="M52" s="20" t="str">
        <x:f>INDEX(Assumptions!$B$11:$B$19,MATCH(C52,Assumptions!$A$11:$A$19,0))</x:f>
        <x:v>Per foot</x:v>
      </x:c>
      <x:c r="N52" s="23" t="n">
        <x:f>INDEX(Assumptions!$C$11:$C$19,MATCH(C52,Assumptions!$A$11:$A$19,0))</x:f>
        <x:v>0.65</x:v>
      </x:c>
      <x:c r="O52" s="25" t="n">
        <x:v>2428.8000000000047</x:v>
      </x:c>
      <x:c r="P52" s="25" t="n">
        <x:f>INDEX(Assumptions!$D$11:$D$19,MATCH(C52,Assumptions!$A$11:$A$19,0))</x:f>
        <x:v>6</x:v>
      </x:c>
      <x:c r="Q52" s="27" t="n">
        <x:f>IF(M52="Fixed",N52,IF(M52="Per foot",N52*O52,"n.a."))</x:f>
        <x:v>1578.7200000000032</x:v>
      </x:c>
      <x:c r="R52" s="27" t="n">
        <x:f>P52*Assumptions!$B$5</x:f>
        <x:v>510</x:v>
      </x:c>
      <x:c r="S52" s="27" t="n">
        <x:f>Q52+R52</x:f>
        <x:v>2088.720000000003</x:v>
      </x:c>
      <x:c r="T52" s="20" t="n">
        <x:v>1</x:v>
      </x:c>
      <x:c r="U52" s="20" t="n">
        <x:v>1</x:v>
      </x:c>
      <x:c r="V52" s="20" t="str">
        <x:f>IF(OR(G52="",H52="",J52="",K52=""),"Needs update",IF(AND(OR(G52="Submitted",G52="Agency review",G52="Approved"),I52=""),"Missing submission date",IF(AND(G52="Approved",L52=""),"Missing attachment","Ready")))</x:f>
        <x:v>Ready</x:v>
      </x:c>
    </x:row>
    <x:row r="53">
      <x:c r="A53" s="13" t="str">
        <x:v>PJ-PRM-049</x:v>
      </x:c>
      <x:c r="B53" s="13" t="str">
        <x:v>PJ-PRM-049-BUF</x:v>
      </x:c>
      <x:c r="C53" s="13" t="str">
        <x:v>Electric utility</x:v>
      </x:c>
      <x:c r="D53" s="13" t="str">
        <x:v>Electric utility</x:v>
      </x:c>
      <x:c r="E53" s="13" t="str">
        <x:v>Prairie Grid Services</x:v>
      </x:c>
      <x:c r="F53" s="13" t="str">
        <x:v>Longest</x:v>
      </x:c>
      <x:c r="G53" s="14" t="str">
        <x:v>Agency review</x:v>
      </x:c>
      <x:c r="H53" s="14" t="str">
        <x:v>Morgan Lee</x:v>
      </x:c>
      <x:c r="I53" s="21" t="n">
        <x:v>46188</x:v>
      </x:c>
      <x:c r="J53" s="14" t="str">
        <x:v>Avery Brooks</x:v>
      </x:c>
      <x:c r="K53" s="21" t="n">
        <x:v>46308</x:v>
      </x:c>
      <x:c r="L53" s="14" t="str">
        <x:v>PJ-PRM-049_package.pdf</x:v>
      </x:c>
      <x:c r="M53" s="13" t="str">
        <x:f>INDEX(Assumptions!$B$11:$B$19,MATCH(C53,Assumptions!$A$11:$A$19,0))</x:f>
        <x:v>Fixed</x:v>
      </x:c>
      <x:c r="N53" s="22" t="n">
        <x:f>INDEX(Assumptions!$C$11:$C$19,MATCH(C53,Assumptions!$A$11:$A$19,0))</x:f>
        <x:v>4500</x:v>
      </x:c>
      <x:c r="O53" s="24" t="n">
        <x:v>739.200000000003</x:v>
      </x:c>
      <x:c r="P53" s="24" t="n">
        <x:f>INDEX(Assumptions!$D$11:$D$19,MATCH(C53,Assumptions!$A$11:$A$19,0))</x:f>
        <x:v>28</x:v>
      </x:c>
      <x:c r="Q53" s="26" t="n">
        <x:f>IF(M53="Fixed",N53,IF(M53="Per foot",N53*O53,"n.a."))</x:f>
        <x:v>4500</x:v>
      </x:c>
      <x:c r="R53" s="26" t="n">
        <x:f>P53*Assumptions!$B$5</x:f>
        <x:v>2380</x:v>
      </x:c>
      <x:c r="S53" s="26" t="n">
        <x:f>Q53+R53</x:f>
        <x:v>6880</x:v>
      </x:c>
      <x:c r="T53" s="13" t="n">
        <x:v>1</x:v>
      </x:c>
      <x:c r="U53" s="13" t="n">
        <x:v>1</x:v>
      </x:c>
      <x:c r="V53" s="13" t="str">
        <x:f>IF(OR(G53="",H53="",J53="",K53=""),"Needs update",IF(AND(OR(G53="Submitted",G53="Agency review",G53="Approved"),I53=""),"Missing submission date",IF(AND(G53="Approved",L53=""),"Missing attachment","Ready")))</x:f>
        <x:v>Ready</x:v>
      </x:c>
    </x:row>
    <x:row r="54">
      <x:c r="A54" s="20" t="str">
        <x:v>PJ-PRM-050</x:v>
      </x:c>
      <x:c r="B54" s="20" t="str">
        <x:v>PJ-PRM-050-BUF</x:v>
      </x:c>
      <x:c r="C54" s="20" t="str">
        <x:v>Wetland</x:v>
      </x:c>
      <x:c r="D54" s="20" t="str">
        <x:v>Wetland</x:v>
      </x:c>
      <x:c r="E54" s="20" t="str">
        <x:v>Regional Wetland Review Office</x:v>
      </x:c>
      <x:c r="F54" s="20" t="str">
        <x:v>Standard</x:v>
      </x:c>
      <x:c r="G54" s="14" t="str">
        <x:v>Approved</x:v>
      </x:c>
      <x:c r="H54" s="14" t="str">
        <x:v>Casey Rowan</x:v>
      </x:c>
      <x:c r="I54" s="21" t="n">
        <x:v>46113</x:v>
      </x:c>
      <x:c r="J54" s="14" t="str">
        <x:v>Taylor Morgan</x:v>
      </x:c>
      <x:c r="K54" s="21" t="n">
        <x:v>46146</x:v>
      </x:c>
      <x:c r="L54" s="14" t="str">
        <x:v>PJ-PRM-050_package.pdf</x:v>
      </x:c>
      <x:c r="M54" s="20" t="str">
        <x:f>INDEX(Assumptions!$B$11:$B$19,MATCH(C54,Assumptions!$A$11:$A$19,0))</x:f>
        <x:v>Per foot</x:v>
      </x:c>
      <x:c r="N54" s="23" t="n">
        <x:f>INDEX(Assumptions!$C$11:$C$19,MATCH(C54,Assumptions!$A$11:$A$19,0))</x:f>
        <x:v>0.65</x:v>
      </x:c>
      <x:c r="O54" s="25" t="n">
        <x:v>1161.599999999994</x:v>
      </x:c>
      <x:c r="P54" s="25" t="n">
        <x:f>INDEX(Assumptions!$D$11:$D$19,MATCH(C54,Assumptions!$A$11:$A$19,0))</x:f>
        <x:v>6</x:v>
      </x:c>
      <x:c r="Q54" s="27" t="n">
        <x:f>IF(M54="Fixed",N54,IF(M54="Per foot",N54*O54,"n.a."))</x:f>
        <x:v>755.0399999999961</x:v>
      </x:c>
      <x:c r="R54" s="27" t="n">
        <x:f>P54*Assumptions!$B$5</x:f>
        <x:v>510</x:v>
      </x:c>
      <x:c r="S54" s="27" t="n">
        <x:f>Q54+R54</x:f>
        <x:v>1265.039999999996</x:v>
      </x:c>
      <x:c r="T54" s="20" t="n">
        <x:v>2</x:v>
      </x:c>
      <x:c r="U54" s="20" t="n">
        <x:v>1</x:v>
      </x:c>
      <x:c r="V54" s="20" t="str">
        <x:f>IF(OR(G54="",H54="",J54="",K54=""),"Needs update",IF(AND(OR(G54="Submitted",G54="Agency review",G54="Approved"),I54=""),"Missing submission date",IF(AND(G54="Approved",L54=""),"Missing attachment","Ready")))</x:f>
        <x:v>Ready</x:v>
      </x:c>
    </x:row>
    <x:row r="55">
      <x:c r="A55" s="13" t="str">
        <x:v>PJ-PRM-051</x:v>
      </x:c>
      <x:c r="B55" s="13" t="str">
        <x:v>PJ-PRM-051-BUF</x:v>
      </x:c>
      <x:c r="C55" s="13" t="str">
        <x:v>Railroad</x:v>
      </x:c>
      <x:c r="D55" s="13" t="str">
        <x:v>Railroad</x:v>
      </x:c>
      <x:c r="E55" s="13" t="str">
        <x:v>Heartland Rail Company</x:v>
      </x:c>
      <x:c r="F55" s="13" t="str">
        <x:v>Longest</x:v>
      </x:c>
      <x:c r="G55" s="14" t="str">
        <x:v>Identified</x:v>
      </x:c>
      <x:c r="H55" s="14" t="str">
        <x:v>Drew Patel</x:v>
      </x:c>
      <x:c r="I55" s="21"/>
      <x:c r="J55" s="14" t="str">
        <x:v>Riley Singh</x:v>
      </x:c>
      <x:c r="K55" s="21" t="n">
        <x:v>46399</x:v>
      </x:c>
      <x:c r="L55" s="14" t="str"/>
      <x:c r="M55" s="13" t="str">
        <x:f>INDEX(Assumptions!$B$11:$B$19,MATCH(C55,Assumptions!$A$11:$A$19,0))</x:f>
        <x:v>Fixed</x:v>
      </x:c>
      <x:c r="N55" s="22" t="n">
        <x:f>INDEX(Assumptions!$C$11:$C$19,MATCH(C55,Assumptions!$A$11:$A$19,0))</x:f>
        <x:v>7500</x:v>
      </x:c>
      <x:c r="O55" s="24" t="n">
        <x:v>844.799999999982</x:v>
      </x:c>
      <x:c r="P55" s="24" t="n">
        <x:f>INDEX(Assumptions!$D$11:$D$19,MATCH(C55,Assumptions!$A$11:$A$19,0))</x:f>
        <x:v>28</x:v>
      </x:c>
      <x:c r="Q55" s="26" t="n">
        <x:f>IF(M55="Fixed",N55,IF(M55="Per foot",N55*O55,"n.a."))</x:f>
        <x:v>7500</x:v>
      </x:c>
      <x:c r="R55" s="26" t="n">
        <x:f>P55*Assumptions!$B$5</x:f>
        <x:v>2380</x:v>
      </x:c>
      <x:c r="S55" s="26" t="n">
        <x:f>Q55+R55</x:f>
        <x:v>9880</x:v>
      </x:c>
      <x:c r="T55" s="13" t="n">
        <x:v>1</x:v>
      </x:c>
      <x:c r="U55" s="13" t="n">
        <x:v>1</x:v>
      </x:c>
      <x:c r="V55" s="13" t="str">
        <x:f>IF(OR(G55="",H55="",J55="",K55=""),"Needs update",IF(AND(OR(G55="Submitted",G55="Agency review",G55="Approved"),I55=""),"Missing submission date",IF(AND(G55="Approved",L55=""),"Missing attachment","Ready")))</x:f>
        <x:v>Ready</x:v>
      </x:c>
    </x:row>
    <x:row r="56">
      <x:c r="A56" s="20" t="str">
        <x:v>PJ-PRM-052</x:v>
      </x:c>
      <x:c r="B56" s="20" t="str">
        <x:v>PJ-PRM-052-BUF</x:v>
      </x:c>
      <x:c r="C56" s="20" t="str">
        <x:v>County construction</x:v>
      </x:c>
      <x:c r="D56" s="20" t="str">
        <x:v>County</x:v>
      </x:c>
      <x:c r="E56" s="20" t="str">
        <x:v>Prairie County</x:v>
      </x:c>
      <x:c r="F56" s="20" t="str">
        <x:v>Standard</x:v>
      </x:c>
      <x:c r="G56" s="14" t="str">
        <x:v>Preparing</x:v>
      </x:c>
      <x:c r="H56" s="14" t="str">
        <x:v>Jamie Chen</x:v>
      </x:c>
      <x:c r="I56" s="21"/>
      <x:c r="J56" s="14" t="str">
        <x:v>Jordan Kim</x:v>
      </x:c>
      <x:c r="K56" s="21" t="n">
        <x:v>46312</x:v>
      </x:c>
      <x:c r="L56" s="14" t="str"/>
      <x:c r="M56" s="20" t="str">
        <x:f>INDEX(Assumptions!$B$11:$B$19,MATCH(C56,Assumptions!$A$11:$A$19,0))</x:f>
        <x:v>Fixed</x:v>
      </x:c>
      <x:c r="N56" s="23" t="n">
        <x:f>INDEX(Assumptions!$C$11:$C$19,MATCH(C56,Assumptions!$A$11:$A$19,0))</x:f>
        <x:v>450</x:v>
      </x:c>
      <x:c r="O56" s="25" t="n">
        <x:v>48523.2000000001</x:v>
      </x:c>
      <x:c r="P56" s="25" t="n">
        <x:f>INDEX(Assumptions!$D$11:$D$19,MATCH(C56,Assumptions!$A$11:$A$19,0))</x:f>
        <x:v>6</x:v>
      </x:c>
      <x:c r="Q56" s="27" t="n">
        <x:f>IF(M56="Fixed",N56,IF(M56="Per foot",N56*O56,"n.a."))</x:f>
        <x:v>450</x:v>
      </x:c>
      <x:c r="R56" s="27" t="n">
        <x:f>P56*Assumptions!$B$5</x:f>
        <x:v>510</x:v>
      </x:c>
      <x:c r="S56" s="27" t="n">
        <x:f>Q56+R56</x:f>
        <x:v>960</x:v>
      </x:c>
      <x:c r="T56" s="20" t="n">
        <x:v>10</x:v>
      </x:c>
      <x:c r="U56" s="20" t="n">
        <x:v>1</x:v>
      </x:c>
      <x:c r="V56" s="20" t="str">
        <x:f>IF(OR(G56="",H56="",J56="",K56=""),"Needs update",IF(AND(OR(G56="Submitted",G56="Agency review",G56="Approved"),I56=""),"Missing submission date",IF(AND(G56="Approved",L56=""),"Missing attachment","Ready")))</x:f>
        <x:v>Ready</x:v>
      </x:c>
    </x:row>
    <x:row r="57">
      <x:c r="A57" s="13" t="str">
        <x:v>PJ-PRM-053</x:v>
      </x:c>
      <x:c r="B57" s="13" t="str">
        <x:v>PJ-PRM-053-BUF</x:v>
      </x:c>
      <x:c r="C57" s="13" t="str">
        <x:v>Gas utility</x:v>
      </x:c>
      <x:c r="D57" s="13" t="str">
        <x:v>Gas utility</x:v>
      </x:c>
      <x:c r="E57" s="13" t="str">
        <x:v>Prairie Gas Cooperative</x:v>
      </x:c>
      <x:c r="F57" s="13" t="str">
        <x:v>Longest</x:v>
      </x:c>
      <x:c r="G57" s="14" t="str">
        <x:v>Submitted</x:v>
      </x:c>
      <x:c r="H57" s="14" t="str">
        <x:v>Morgan Lee</x:v>
      </x:c>
      <x:c r="I57" s="21" t="n">
        <x:v>46244</x:v>
      </x:c>
      <x:c r="J57" s="14" t="str">
        <x:v>Avery Brooks</x:v>
      </x:c>
      <x:c r="K57" s="21" t="n">
        <x:v>46364</x:v>
      </x:c>
      <x:c r="L57" s="14" t="str">
        <x:v>PJ-PRM-053_package.pdf</x:v>
      </x:c>
      <x:c r="M57" s="13" t="str">
        <x:f>INDEX(Assumptions!$B$11:$B$19,MATCH(C57,Assumptions!$A$11:$A$19,0))</x:f>
        <x:v>Per foot</x:v>
      </x:c>
      <x:c r="N57" s="22" t="n">
        <x:f>INDEX(Assumptions!$C$11:$C$19,MATCH(C57,Assumptions!$A$11:$A$19,0))</x:f>
        <x:v>0.85</x:v>
      </x:c>
      <x:c r="O57" s="24" t="n">
        <x:v>580.799999999997</x:v>
      </x:c>
      <x:c r="P57" s="24" t="n">
        <x:f>INDEX(Assumptions!$D$11:$D$19,MATCH(C57,Assumptions!$A$11:$A$19,0))</x:f>
        <x:v>28</x:v>
      </x:c>
      <x:c r="Q57" s="26" t="n">
        <x:f>IF(M57="Fixed",N57,IF(M57="Per foot",N57*O57,"n.a."))</x:f>
        <x:v>493.67999999999745</x:v>
      </x:c>
      <x:c r="R57" s="26" t="n">
        <x:f>P57*Assumptions!$B$5</x:f>
        <x:v>2380</x:v>
      </x:c>
      <x:c r="S57" s="26" t="n">
        <x:f>Q57+R57</x:f>
        <x:v>2873.6799999999976</x:v>
      </x:c>
      <x:c r="T57" s="13" t="n">
        <x:v>1</x:v>
      </x:c>
      <x:c r="U57" s="13" t="n">
        <x:v>1</x:v>
      </x:c>
      <x:c r="V57" s="13" t="str">
        <x:f>IF(OR(G57="",H57="",J57="",K57=""),"Needs update",IF(AND(OR(G57="Submitted",G57="Agency review",G57="Approved"),I57=""),"Missing submission date",IF(AND(G57="Approved",L57=""),"Missing attachment","Ready")))</x:f>
        <x:v>Ready</x:v>
      </x:c>
    </x:row>
    <x:row r="58">
      <x:c r="A58" s="20" t="str">
        <x:v>PJ-PRM-054</x:v>
      </x:c>
      <x:c r="B58" s="20" t="str">
        <x:v>PJ-PRM-054-BUF</x:v>
      </x:c>
      <x:c r="C58" s="20" t="str">
        <x:v>Wetland</x:v>
      </x:c>
      <x:c r="D58" s="20" t="str">
        <x:v>Wetland</x:v>
      </x:c>
      <x:c r="E58" s="20" t="str">
        <x:v>Regional Wetland Review Office</x:v>
      </x:c>
      <x:c r="F58" s="20" t="str">
        <x:v>Standard</x:v>
      </x:c>
      <x:c r="G58" s="14" t="str">
        <x:v>Agency review</x:v>
      </x:c>
      <x:c r="H58" s="14" t="str">
        <x:v>Casey Rowan</x:v>
      </x:c>
      <x:c r="I58" s="21" t="n">
        <x:v>46188</x:v>
      </x:c>
      <x:c r="J58" s="14" t="str">
        <x:v>Taylor Morgan</x:v>
      </x:c>
      <x:c r="K58" s="21" t="n">
        <x:v>46221</x:v>
      </x:c>
      <x:c r="L58" s="14" t="str">
        <x:v>PJ-PRM-054_package.pdf</x:v>
      </x:c>
      <x:c r="M58" s="20" t="str">
        <x:f>INDEX(Assumptions!$B$11:$B$19,MATCH(C58,Assumptions!$A$11:$A$19,0))</x:f>
        <x:v>Per foot</x:v>
      </x:c>
      <x:c r="N58" s="23" t="n">
        <x:f>INDEX(Assumptions!$C$11:$C$19,MATCH(C58,Assumptions!$A$11:$A$19,0))</x:f>
        <x:v>0.65</x:v>
      </x:c>
      <x:c r="O58" s="25" t="n">
        <x:v>1583.999999999985</x:v>
      </x:c>
      <x:c r="P58" s="25" t="n">
        <x:f>INDEX(Assumptions!$D$11:$D$19,MATCH(C58,Assumptions!$A$11:$A$19,0))</x:f>
        <x:v>6</x:v>
      </x:c>
      <x:c r="Q58" s="27" t="n">
        <x:f>IF(M58="Fixed",N58,IF(M58="Per foot",N58*O58,"n.a."))</x:f>
        <x:v>1029.5999999999904</x:v>
      </x:c>
      <x:c r="R58" s="27" t="n">
        <x:f>P58*Assumptions!$B$5</x:f>
        <x:v>510</x:v>
      </x:c>
      <x:c r="S58" s="27" t="n">
        <x:f>Q58+R58</x:f>
        <x:v>1539.5999999999904</x:v>
      </x:c>
      <x:c r="T58" s="20" t="n">
        <x:v>1</x:v>
      </x:c>
      <x:c r="U58" s="20" t="n">
        <x:v>1</x:v>
      </x:c>
      <x:c r="V58" s="20" t="str">
        <x:f>IF(OR(G58="",H58="",J58="",K58=""),"Needs update",IF(AND(OR(G58="Submitted",G58="Agency review",G58="Approved"),I58=""),"Missing submission date",IF(AND(G58="Approved",L58=""),"Missing attachment","Ready")))</x:f>
        <x:v>Ready</x:v>
      </x:c>
    </x:row>
    <x:row r="59">
      <x:c r="A59" s="13" t="str">
        <x:v>PJ-PRM-055</x:v>
      </x:c>
      <x:c r="B59" s="13" t="str">
        <x:v>PJ-PRM-055-BUF</x:v>
      </x:c>
      <x:c r="C59" s="13" t="str">
        <x:v>Electric utility</x:v>
      </x:c>
      <x:c r="D59" s="13" t="str">
        <x:v>Electric utility</x:v>
      </x:c>
      <x:c r="E59" s="13" t="str">
        <x:v>Midland Electric Cooperative</x:v>
      </x:c>
      <x:c r="F59" s="13" t="str">
        <x:v>Longest</x:v>
      </x:c>
      <x:c r="G59" s="14" t="str">
        <x:v>Approved</x:v>
      </x:c>
      <x:c r="H59" s="14" t="str">
        <x:v>Drew Patel</x:v>
      </x:c>
      <x:c r="I59" s="21" t="n">
        <x:v>46113</x:v>
      </x:c>
      <x:c r="J59" s="14" t="str">
        <x:v>Riley Singh</x:v>
      </x:c>
      <x:c r="K59" s="21" t="n">
        <x:v>46239</x:v>
      </x:c>
      <x:c r="L59" s="14" t="str">
        <x:v>PJ-PRM-055_package.pdf</x:v>
      </x:c>
      <x:c r="M59" s="13" t="str">
        <x:f>INDEX(Assumptions!$B$11:$B$19,MATCH(C59,Assumptions!$A$11:$A$19,0))</x:f>
        <x:v>Fixed</x:v>
      </x:c>
      <x:c r="N59" s="22" t="n">
        <x:f>INDEX(Assumptions!$C$11:$C$19,MATCH(C59,Assumptions!$A$11:$A$19,0))</x:f>
        <x:v>4500</x:v>
      </x:c>
      <x:c r="O59" s="24" t="n">
        <x:v>739.200000000003</x:v>
      </x:c>
      <x:c r="P59" s="24" t="n">
        <x:f>INDEX(Assumptions!$D$11:$D$19,MATCH(C59,Assumptions!$A$11:$A$19,0))</x:f>
        <x:v>28</x:v>
      </x:c>
      <x:c r="Q59" s="26" t="n">
        <x:f>IF(M59="Fixed",N59,IF(M59="Per foot",N59*O59,"n.a."))</x:f>
        <x:v>4500</x:v>
      </x:c>
      <x:c r="R59" s="26" t="n">
        <x:f>P59*Assumptions!$B$5</x:f>
        <x:v>2380</x:v>
      </x:c>
      <x:c r="S59" s="26" t="n">
        <x:f>Q59+R59</x:f>
        <x:v>6880</x:v>
      </x:c>
      <x:c r="T59" s="13" t="n">
        <x:v>1</x:v>
      </x:c>
      <x:c r="U59" s="13" t="n">
        <x:v>1</x:v>
      </x:c>
      <x:c r="V59" s="13" t="str">
        <x:f>IF(OR(G59="",H59="",J59="",K59=""),"Needs update",IF(AND(OR(G59="Submitted",G59="Agency review",G59="Approved"),I59=""),"Missing submission date",IF(AND(G59="Approved",L59=""),"Missing attachment","Ready")))</x:f>
        <x:v>Ready</x:v>
      </x:c>
    </x:row>
    <x:row r="60">
      <x:c r="A60" s="20" t="str">
        <x:v>PJ-PRM-056</x:v>
      </x:c>
      <x:c r="B60" s="20" t="str">
        <x:v>PJ-PRM-056-BUF</x:v>
      </x:c>
      <x:c r="C60" s="20" t="str">
        <x:v>Municipality construction</x:v>
      </x:c>
      <x:c r="D60" s="20" t="str">
        <x:v>Municipality</x:v>
      </x:c>
      <x:c r="E60" s="20" t="str">
        <x:v>City of Oak Crossing</x:v>
      </x:c>
      <x:c r="F60" s="20" t="str">
        <x:v>Standard</x:v>
      </x:c>
      <x:c r="G60" s="14" t="str">
        <x:v>Identified</x:v>
      </x:c>
      <x:c r="H60" s="14" t="str">
        <x:v>Jamie Chen</x:v>
      </x:c>
      <x:c r="I60" s="21"/>
      <x:c r="J60" s="14" t="str">
        <x:v>Jordan Kim</x:v>
      </x:c>
      <x:c r="K60" s="21" t="n">
        <x:v>46312</x:v>
      </x:c>
      <x:c r="L60" s="14" t="str"/>
      <x:c r="M60" s="20" t="str">
        <x:f>INDEX(Assumptions!$B$11:$B$19,MATCH(C60,Assumptions!$A$11:$A$19,0))</x:f>
        <x:v>Fixed</x:v>
      </x:c>
      <x:c r="N60" s="23" t="n">
        <x:f>INDEX(Assumptions!$C$11:$C$19,MATCH(C60,Assumptions!$A$11:$A$19,0))</x:f>
        <x:v>850</x:v>
      </x:c>
      <x:c r="O60" s="25" t="n">
        <x:v>27983.99999999995</x:v>
      </x:c>
      <x:c r="P60" s="25" t="n">
        <x:f>INDEX(Assumptions!$D$11:$D$19,MATCH(C60,Assumptions!$A$11:$A$19,0))</x:f>
        <x:v>6</x:v>
      </x:c>
      <x:c r="Q60" s="27" t="n">
        <x:f>IF(M60="Fixed",N60,IF(M60="Per foot",N60*O60,"n.a."))</x:f>
        <x:v>850</x:v>
      </x:c>
      <x:c r="R60" s="27" t="n">
        <x:f>P60*Assumptions!$B$5</x:f>
        <x:v>510</x:v>
      </x:c>
      <x:c r="S60" s="27" t="n">
        <x:f>Q60+R60</x:f>
        <x:v>1360</x:v>
      </x:c>
      <x:c r="T60" s="20" t="n">
        <x:v>11</x:v>
      </x:c>
      <x:c r="U60" s="20" t="n">
        <x:v>1</x:v>
      </x:c>
      <x:c r="V60" s="20" t="str">
        <x:f>IF(OR(G60="",H60="",J60="",K60=""),"Needs update",IF(AND(OR(G60="Submitted",G60="Agency review",G60="Approved"),I60=""),"Missing submission date",IF(AND(G60="Approved",L60=""),"Missing attachment","Ready")))</x:f>
        <x:v>Ready</x:v>
      </x:c>
    </x:row>
    <x:row r="61">
      <x:c r="A61" s="13" t="str">
        <x:v>PJ-PRM-057</x:v>
      </x:c>
      <x:c r="B61" s="13" t="str">
        <x:v>PJ-PRM-057-BUF</x:v>
      </x:c>
      <x:c r="C61" s="13" t="str">
        <x:v>Railroad</x:v>
      </x:c>
      <x:c r="D61" s="13" t="str">
        <x:v>Railroad</x:v>
      </x:c>
      <x:c r="E61" s="13" t="str">
        <x:v>Central Prairie Railway</x:v>
      </x:c>
      <x:c r="F61" s="13" t="str">
        <x:v>Longest</x:v>
      </x:c>
      <x:c r="G61" s="14" t="str">
        <x:v>Preparing</x:v>
      </x:c>
      <x:c r="H61" s="14" t="str">
        <x:v>Morgan Lee</x:v>
      </x:c>
      <x:c r="I61" s="21"/>
      <x:c r="J61" s="14" t="str">
        <x:v>Avery Brooks</x:v>
      </x:c>
      <x:c r="K61" s="21" t="n">
        <x:v>46393</x:v>
      </x:c>
      <x:c r="L61" s="14" t="str"/>
      <x:c r="M61" s="13" t="str">
        <x:f>INDEX(Assumptions!$B$11:$B$19,MATCH(C61,Assumptions!$A$11:$A$19,0))</x:f>
        <x:v>Fixed</x:v>
      </x:c>
      <x:c r="N61" s="22" t="n">
        <x:f>INDEX(Assumptions!$C$11:$C$19,MATCH(C61,Assumptions!$A$11:$A$19,0))</x:f>
        <x:v>7500</x:v>
      </x:c>
      <x:c r="O61" s="24" t="n">
        <x:v>844.8000000000195</x:v>
      </x:c>
      <x:c r="P61" s="24" t="n">
        <x:f>INDEX(Assumptions!$D$11:$D$19,MATCH(C61,Assumptions!$A$11:$A$19,0))</x:f>
        <x:v>28</x:v>
      </x:c>
      <x:c r="Q61" s="26" t="n">
        <x:f>IF(M61="Fixed",N61,IF(M61="Per foot",N61*O61,"n.a."))</x:f>
        <x:v>7500</x:v>
      </x:c>
      <x:c r="R61" s="26" t="n">
        <x:f>P61*Assumptions!$B$5</x:f>
        <x:v>2380</x:v>
      </x:c>
      <x:c r="S61" s="26" t="n">
        <x:f>Q61+R61</x:f>
        <x:v>9880</x:v>
      </x:c>
      <x:c r="T61" s="13" t="n">
        <x:v>1</x:v>
      </x:c>
      <x:c r="U61" s="13" t="n">
        <x:v>1</x:v>
      </x:c>
      <x:c r="V61" s="13" t="str">
        <x:f>IF(OR(G61="",H61="",J61="",K61=""),"Needs update",IF(AND(OR(G61="Submitted",G61="Agency review",G61="Approved"),I61=""),"Missing submission date",IF(AND(G61="Approved",L61=""),"Missing attachment","Ready")))</x:f>
        <x:v>Ready</x:v>
      </x:c>
    </x:row>
    <x:row r="62">
      <x:c r="A62" s="20" t="str">
        <x:v>PJ-PRM-058</x:v>
      </x:c>
      <x:c r="B62" s="20" t="str">
        <x:v>PJ-PRM-058-BUF</x:v>
      </x:c>
      <x:c r="C62" s="20" t="str">
        <x:v>Electric utility</x:v>
      </x:c>
      <x:c r="D62" s="20" t="str">
        <x:v>Electric utility</x:v>
      </x:c>
      <x:c r="E62" s="20" t="str">
        <x:v>Prairie Grid Services</x:v>
      </x:c>
      <x:c r="F62" s="20" t="str">
        <x:v>Longest</x:v>
      </x:c>
      <x:c r="G62" s="14" t="str">
        <x:v>Submitted</x:v>
      </x:c>
      <x:c r="H62" s="14" t="str">
        <x:v>Casey Rowan</x:v>
      </x:c>
      <x:c r="I62" s="21" t="n">
        <x:v>46244</x:v>
      </x:c>
      <x:c r="J62" s="14" t="str">
        <x:v>Taylor Morgan</x:v>
      </x:c>
      <x:c r="K62" s="21" t="n">
        <x:v>46367</x:v>
      </x:c>
      <x:c r="L62" s="14" t="str">
        <x:v>PJ-PRM-058_package.pdf</x:v>
      </x:c>
      <x:c r="M62" s="20" t="str">
        <x:f>INDEX(Assumptions!$B$11:$B$19,MATCH(C62,Assumptions!$A$11:$A$19,0))</x:f>
        <x:v>Fixed</x:v>
      </x:c>
      <x:c r="N62" s="23" t="n">
        <x:f>INDEX(Assumptions!$C$11:$C$19,MATCH(C62,Assumptions!$A$11:$A$19,0))</x:f>
        <x:v>4500</x:v>
      </x:c>
      <x:c r="O62" s="25" t="n">
        <x:v>739.200000000003</x:v>
      </x:c>
      <x:c r="P62" s="25" t="n">
        <x:f>INDEX(Assumptions!$D$11:$D$19,MATCH(C62,Assumptions!$A$11:$A$19,0))</x:f>
        <x:v>28</x:v>
      </x:c>
      <x:c r="Q62" s="27" t="n">
        <x:f>IF(M62="Fixed",N62,IF(M62="Per foot",N62*O62,"n.a."))</x:f>
        <x:v>4500</x:v>
      </x:c>
      <x:c r="R62" s="27" t="n">
        <x:f>P62*Assumptions!$B$5</x:f>
        <x:v>2380</x:v>
      </x:c>
      <x:c r="S62" s="27" t="n">
        <x:f>Q62+R62</x:f>
        <x:v>6880</x:v>
      </x:c>
      <x:c r="T62" s="20" t="n">
        <x:v>1</x:v>
      </x:c>
      <x:c r="U62" s="20" t="n">
        <x:v>1</x:v>
      </x:c>
      <x:c r="V62" s="20" t="str">
        <x:f>IF(OR(G62="",H62="",J62="",K62=""),"Needs update",IF(AND(OR(G62="Submitted",G62="Agency review",G62="Approved"),I62=""),"Missing submission date",IF(AND(G62="Approved",L62=""),"Missing attachment","Ready")))</x:f>
        <x:v>Ready</x:v>
      </x:c>
    </x:row>
    <x:row r="63">
      <x:c r="A63" s="13" t="str">
        <x:v>PJ-PRM-059</x:v>
      </x:c>
      <x:c r="B63" s="13" t="str">
        <x:v>PJ-PRM-059-BUF</x:v>
      </x:c>
      <x:c r="C63" s="13" t="str">
        <x:v>Federal land</x:v>
      </x:c>
      <x:c r="D63" s="13" t="str">
        <x:v>Federal land</x:v>
      </x:c>
      <x:c r="E63" s="13" t="str">
        <x:v>Prairie National Grassland Office</x:v>
      </x:c>
      <x:c r="F63" s="13" t="str">
        <x:v>Longest</x:v>
      </x:c>
      <x:c r="G63" s="14" t="str">
        <x:v>Agency review</x:v>
      </x:c>
      <x:c r="H63" s="14" t="str">
        <x:v>Drew Patel</x:v>
      </x:c>
      <x:c r="I63" s="21" t="n">
        <x:v>46188</x:v>
      </x:c>
      <x:c r="J63" s="14" t="str">
        <x:v>Riley Singh</x:v>
      </x:c>
      <x:c r="K63" s="21" t="n">
        <x:v>46314</x:v>
      </x:c>
      <x:c r="L63" s="14" t="str">
        <x:v>PJ-PRM-059_package.pdf</x:v>
      </x:c>
      <x:c r="M63" s="13" t="str">
        <x:f>INDEX(Assumptions!$B$11:$B$19,MATCH(C63,Assumptions!$A$11:$A$19,0))</x:f>
        <x:v>Per foot</x:v>
      </x:c>
      <x:c r="N63" s="22" t="n">
        <x:f>INDEX(Assumptions!$C$11:$C$19,MATCH(C63,Assumptions!$A$11:$A$19,0))</x:f>
        <x:v>1.15</x:v>
      </x:c>
      <x:c r="O63" s="24" t="n">
        <x:v>26927.999999999967</x:v>
      </x:c>
      <x:c r="P63" s="24" t="n">
        <x:f>INDEX(Assumptions!$D$11:$D$19,MATCH(C63,Assumptions!$A$11:$A$19,0))</x:f>
        <x:v>28</x:v>
      </x:c>
      <x:c r="Q63" s="26" t="n">
        <x:f>IF(M63="Fixed",N63,IF(M63="Per foot",N63*O63,"n.a."))</x:f>
        <x:v>30967.19999999996</x:v>
      </x:c>
      <x:c r="R63" s="26" t="n">
        <x:f>P63*Assumptions!$B$5</x:f>
        <x:v>2380</x:v>
      </x:c>
      <x:c r="S63" s="26" t="n">
        <x:f>Q63+R63</x:f>
        <x:v>33347.19999999996</x:v>
      </x:c>
      <x:c r="T63" s="13" t="n">
        <x:v>11</x:v>
      </x:c>
      <x:c r="U63" s="13" t="n">
        <x:v>1</x:v>
      </x:c>
      <x:c r="V63" s="13" t="str">
        <x:f>IF(OR(G63="",H63="",J63="",K63=""),"Needs update",IF(AND(OR(G63="Submitted",G63="Agency review",G63="Approved"),I63=""),"Missing submission date",IF(AND(G63="Approved",L63=""),"Missing attachment","Ready")))</x:f>
        <x:v>Ready</x:v>
      </x:c>
    </x:row>
    <x:row r="64">
      <x:c r="A64" s="20" t="str">
        <x:v>PJ-PRM-060</x:v>
      </x:c>
      <x:c r="B64" s="20" t="str">
        <x:v>PJ-PRM-060-BUF</x:v>
      </x:c>
      <x:c r="C64" s="20" t="str">
        <x:v>Wetland</x:v>
      </x:c>
      <x:c r="D64" s="20" t="str">
        <x:v>Wetland</x:v>
      </x:c>
      <x:c r="E64" s="20" t="str">
        <x:v>Regional Wetland Review Office</x:v>
      </x:c>
      <x:c r="F64" s="20" t="str">
        <x:v>Standard</x:v>
      </x:c>
      <x:c r="G64" s="14" t="str">
        <x:v>Approved</x:v>
      </x:c>
      <x:c r="H64" s="14" t="str">
        <x:v>Jamie Chen</x:v>
      </x:c>
      <x:c r="I64" s="21" t="n">
        <x:v>46113</x:v>
      </x:c>
      <x:c r="J64" s="14" t="str">
        <x:v>Jordan Kim</x:v>
      </x:c>
      <x:c r="K64" s="21" t="n">
        <x:v>46152</x:v>
      </x:c>
      <x:c r="L64" s="14" t="str">
        <x:v>PJ-PRM-060_package.pdf</x:v>
      </x:c>
      <x:c r="M64" s="20" t="str">
        <x:f>INDEX(Assumptions!$B$11:$B$19,MATCH(C64,Assumptions!$A$11:$A$19,0))</x:f>
        <x:v>Per foot</x:v>
      </x:c>
      <x:c r="N64" s="23" t="n">
        <x:f>INDEX(Assumptions!$C$11:$C$19,MATCH(C64,Assumptions!$A$11:$A$19,0))</x:f>
        <x:v>0.65</x:v>
      </x:c>
      <x:c r="O64" s="25" t="n">
        <x:v>1583.999999999985</x:v>
      </x:c>
      <x:c r="P64" s="25" t="n">
        <x:f>INDEX(Assumptions!$D$11:$D$19,MATCH(C64,Assumptions!$A$11:$A$19,0))</x:f>
        <x:v>6</x:v>
      </x:c>
      <x:c r="Q64" s="27" t="n">
        <x:f>IF(M64="Fixed",N64,IF(M64="Per foot",N64*O64,"n.a."))</x:f>
        <x:v>1029.5999999999904</x:v>
      </x:c>
      <x:c r="R64" s="27" t="n">
        <x:f>P64*Assumptions!$B$5</x:f>
        <x:v>510</x:v>
      </x:c>
      <x:c r="S64" s="27" t="n">
        <x:f>Q64+R64</x:f>
        <x:v>1539.5999999999904</x:v>
      </x:c>
      <x:c r="T64" s="20" t="n">
        <x:v>1</x:v>
      </x:c>
      <x:c r="U64" s="20" t="n">
        <x:v>1</x:v>
      </x:c>
      <x:c r="V64" s="20" t="str">
        <x:f>IF(OR(G64="",H64="",J64="",K64=""),"Needs update",IF(AND(OR(G64="Submitted",G64="Agency review",G64="Approved"),I64=""),"Missing submission date",IF(AND(G64="Approved",L64=""),"Missing attachment","Ready")))</x:f>
        <x:v>Ready</x:v>
      </x:c>
    </x:row>
    <x:row r="65">
      <x:c r="A65" s="13" t="str">
        <x:v>PJ-PRM-061</x:v>
      </x:c>
      <x:c r="B65" s="13" t="str">
        <x:v>PJ-PRM-061-BUF</x:v>
      </x:c>
      <x:c r="C65" s="13" t="str">
        <x:v>Electric utility</x:v>
      </x:c>
      <x:c r="D65" s="13" t="str">
        <x:v>Electric utility</x:v>
      </x:c>
      <x:c r="E65" s="13" t="str">
        <x:v>Midland Electric Cooperative</x:v>
      </x:c>
      <x:c r="F65" s="13" t="str">
        <x:v>Longest</x:v>
      </x:c>
      <x:c r="G65" s="14" t="str">
        <x:v>Identified</x:v>
      </x:c>
      <x:c r="H65" s="14" t="str">
        <x:v>Morgan Lee</x:v>
      </x:c>
      <x:c r="I65" s="21"/>
      <x:c r="J65" s="14" t="str">
        <x:v>Avery Brooks</x:v>
      </x:c>
      <x:c r="K65" s="21" t="n">
        <x:v>46393</x:v>
      </x:c>
      <x:c r="L65" s="14" t="str"/>
      <x:c r="M65" s="13" t="str">
        <x:f>INDEX(Assumptions!$B$11:$B$19,MATCH(C65,Assumptions!$A$11:$A$19,0))</x:f>
        <x:v>Fixed</x:v>
      </x:c>
      <x:c r="N65" s="22" t="n">
        <x:f>INDEX(Assumptions!$C$11:$C$19,MATCH(C65,Assumptions!$A$11:$A$19,0))</x:f>
        <x:v>4500</x:v>
      </x:c>
      <x:c r="O65" s="24" t="n">
        <x:v>739.200000000003</x:v>
      </x:c>
      <x:c r="P65" s="24" t="n">
        <x:f>INDEX(Assumptions!$D$11:$D$19,MATCH(C65,Assumptions!$A$11:$A$19,0))</x:f>
        <x:v>28</x:v>
      </x:c>
      <x:c r="Q65" s="26" t="n">
        <x:f>IF(M65="Fixed",N65,IF(M65="Per foot",N65*O65,"n.a."))</x:f>
        <x:v>4500</x:v>
      </x:c>
      <x:c r="R65" s="26" t="n">
        <x:f>P65*Assumptions!$B$5</x:f>
        <x:v>2380</x:v>
      </x:c>
      <x:c r="S65" s="26" t="n">
        <x:f>Q65+R65</x:f>
        <x:v>6880</x:v>
      </x:c>
      <x:c r="T65" s="13" t="n">
        <x:v>1</x:v>
      </x:c>
      <x:c r="U65" s="13" t="n">
        <x:v>1</x:v>
      </x:c>
      <x:c r="V65" s="13" t="str">
        <x:f>IF(OR(G65="",H65="",J65="",K65=""),"Needs update",IF(AND(OR(G65="Submitted",G65="Agency review",G65="Approved"),I65=""),"Missing submission date",IF(AND(G65="Approved",L65=""),"Missing attachment","Ready")))</x:f>
        <x:v>Ready</x:v>
      </x:c>
    </x:row>
    <x:row r="66">
      <x:c r="A66" s="20" t="str">
        <x:v>PJ-PRM-062</x:v>
      </x:c>
      <x:c r="B66" s="20" t="str">
        <x:v>PJ-PRM-062-BUF</x:v>
      </x:c>
      <x:c r="C66" s="20" t="str">
        <x:v>Railroad</x:v>
      </x:c>
      <x:c r="D66" s="20" t="str">
        <x:v>Railroad</x:v>
      </x:c>
      <x:c r="E66" s="20" t="str">
        <x:v>Heartland Rail Company</x:v>
      </x:c>
      <x:c r="F66" s="20" t="str">
        <x:v>Longest</x:v>
      </x:c>
      <x:c r="G66" s="14" t="str">
        <x:v>Preparing</x:v>
      </x:c>
      <x:c r="H66" s="14" t="str">
        <x:v>Casey Rowan</x:v>
      </x:c>
      <x:c r="I66" s="21"/>
      <x:c r="J66" s="14" t="str">
        <x:v>Taylor Morgan</x:v>
      </x:c>
      <x:c r="K66" s="21" t="n">
        <x:v>46396</x:v>
      </x:c>
      <x:c r="L66" s="14" t="str"/>
      <x:c r="M66" s="20" t="str">
        <x:f>INDEX(Assumptions!$B$11:$B$19,MATCH(C66,Assumptions!$A$11:$A$19,0))</x:f>
        <x:v>Fixed</x:v>
      </x:c>
      <x:c r="N66" s="23" t="n">
        <x:f>INDEX(Assumptions!$C$11:$C$19,MATCH(C66,Assumptions!$A$11:$A$19,0))</x:f>
        <x:v>7500</x:v>
      </x:c>
      <x:c r="O66" s="25" t="n">
        <x:v>844.799999999982</x:v>
      </x:c>
      <x:c r="P66" s="25" t="n">
        <x:f>INDEX(Assumptions!$D$11:$D$19,MATCH(C66,Assumptions!$A$11:$A$19,0))</x:f>
        <x:v>28</x:v>
      </x:c>
      <x:c r="Q66" s="27" t="n">
        <x:f>IF(M66="Fixed",N66,IF(M66="Per foot",N66*O66,"n.a."))</x:f>
        <x:v>7500</x:v>
      </x:c>
      <x:c r="R66" s="27" t="n">
        <x:f>P66*Assumptions!$B$5</x:f>
        <x:v>2380</x:v>
      </x:c>
      <x:c r="S66" s="27" t="n">
        <x:f>Q66+R66</x:f>
        <x:v>9880</x:v>
      </x:c>
      <x:c r="T66" s="20" t="n">
        <x:v>3</x:v>
      </x:c>
      <x:c r="U66" s="20" t="n">
        <x:v>1</x:v>
      </x:c>
      <x:c r="V66" s="20" t="str">
        <x:f>IF(OR(G66="",H66="",J66="",K66=""),"Needs update",IF(AND(OR(G66="Submitted",G66="Agency review",G66="Approved"),I66=""),"Missing submission date",IF(AND(G66="Approved",L66=""),"Missing attachment","Ready")))</x:f>
        <x:v>Ready</x:v>
      </x:c>
    </x:row>
    <x:row r="67">
      <x:c r="A67" s="13" t="str">
        <x:v>PJ-PRM-063</x:v>
      </x:c>
      <x:c r="B67" s="13" t="str">
        <x:v>PJ-PRM-063-BUF</x:v>
      </x:c>
      <x:c r="C67" s="13" t="str">
        <x:v>Gas utility</x:v>
      </x:c>
      <x:c r="D67" s="13" t="str">
        <x:v>Gas utility</x:v>
      </x:c>
      <x:c r="E67" s="13" t="str">
        <x:v>Heartland Gas Transmission</x:v>
      </x:c>
      <x:c r="F67" s="13" t="str">
        <x:v>Longest</x:v>
      </x:c>
      <x:c r="G67" s="14" t="str">
        <x:v>Submitted</x:v>
      </x:c>
      <x:c r="H67" s="14" t="str">
        <x:v>Drew Patel</x:v>
      </x:c>
      <x:c r="I67" s="21" t="n">
        <x:v>46244</x:v>
      </x:c>
      <x:c r="J67" s="14" t="str">
        <x:v>Riley Singh</x:v>
      </x:c>
      <x:c r="K67" s="21" t="n">
        <x:v>46370</x:v>
      </x:c>
      <x:c r="L67" s="14" t="str">
        <x:v>PJ-PRM-063_package.pdf</x:v>
      </x:c>
      <x:c r="M67" s="13" t="str">
        <x:f>INDEX(Assumptions!$B$11:$B$19,MATCH(C67,Assumptions!$A$11:$A$19,0))</x:f>
        <x:v>Per foot</x:v>
      </x:c>
      <x:c r="N67" s="22" t="n">
        <x:f>INDEX(Assumptions!$C$11:$C$19,MATCH(C67,Assumptions!$A$11:$A$19,0))</x:f>
        <x:v>0.85</x:v>
      </x:c>
      <x:c r="O67" s="24" t="n">
        <x:v>580.799999999997</x:v>
      </x:c>
      <x:c r="P67" s="24" t="n">
        <x:f>INDEX(Assumptions!$D$11:$D$19,MATCH(C67,Assumptions!$A$11:$A$19,0))</x:f>
        <x:v>28</x:v>
      </x:c>
      <x:c r="Q67" s="26" t="n">
        <x:f>IF(M67="Fixed",N67,IF(M67="Per foot",N67*O67,"n.a."))</x:f>
        <x:v>493.67999999999745</x:v>
      </x:c>
      <x:c r="R67" s="26" t="n">
        <x:f>P67*Assumptions!$B$5</x:f>
        <x:v>2380</x:v>
      </x:c>
      <x:c r="S67" s="26" t="n">
        <x:f>Q67+R67</x:f>
        <x:v>2873.6799999999976</x:v>
      </x:c>
      <x:c r="T67" s="13" t="n">
        <x:v>2</x:v>
      </x:c>
      <x:c r="U67" s="13" t="n">
        <x:v>1</x:v>
      </x:c>
      <x:c r="V67" s="13" t="str">
        <x:f>IF(OR(G67="",H67="",J67="",K67=""),"Needs update",IF(AND(OR(G67="Submitted",G67="Agency review",G67="Approved"),I67=""),"Missing submission date",IF(AND(G67="Approved",L67=""),"Missing attachment","Ready")))</x:f>
        <x:v>Ready</x:v>
      </x:c>
    </x:row>
    <x:row r="68">
      <x:c r="A68" s="20" t="str">
        <x:v>PJ-PRM-064</x:v>
      </x:c>
      <x:c r="B68" s="20" t="str">
        <x:v>PJ-PRM-064-BUF</x:v>
      </x:c>
      <x:c r="C68" s="20" t="str">
        <x:v>Wetland</x:v>
      </x:c>
      <x:c r="D68" s="20" t="str">
        <x:v>Wetland</x:v>
      </x:c>
      <x:c r="E68" s="20" t="str">
        <x:v>Regional Wetland Review Office</x:v>
      </x:c>
      <x:c r="F68" s="20" t="str">
        <x:v>Standard</x:v>
      </x:c>
      <x:c r="G68" s="14" t="str">
        <x:v>Agency review</x:v>
      </x:c>
      <x:c r="H68" s="14" t="str">
        <x:v>Jamie Chen</x:v>
      </x:c>
      <x:c r="I68" s="21" t="n">
        <x:v>46188</x:v>
      </x:c>
      <x:c r="J68" s="14" t="str">
        <x:v>Jordan Kim</x:v>
      </x:c>
      <x:c r="K68" s="21" t="n">
        <x:v>46227</x:v>
      </x:c>
      <x:c r="L68" s="14" t="str">
        <x:v>PJ-PRM-064_package.pdf</x:v>
      </x:c>
      <x:c r="M68" s="20" t="str">
        <x:f>INDEX(Assumptions!$B$11:$B$19,MATCH(C68,Assumptions!$A$11:$A$19,0))</x:f>
        <x:v>Per foot</x:v>
      </x:c>
      <x:c r="N68" s="23" t="n">
        <x:f>INDEX(Assumptions!$C$11:$C$19,MATCH(C68,Assumptions!$A$11:$A$19,0))</x:f>
        <x:v>0.65</x:v>
      </x:c>
      <x:c r="O68" s="25" t="n">
        <x:v>2006.399999999976</x:v>
      </x:c>
      <x:c r="P68" s="25" t="n">
        <x:f>INDEX(Assumptions!$D$11:$D$19,MATCH(C68,Assumptions!$A$11:$A$19,0))</x:f>
        <x:v>6</x:v>
      </x:c>
      <x:c r="Q68" s="27" t="n">
        <x:f>IF(M68="Fixed",N68,IF(M68="Per foot",N68*O68,"n.a."))</x:f>
        <x:v>1304.1599999999844</x:v>
      </x:c>
      <x:c r="R68" s="27" t="n">
        <x:f>P68*Assumptions!$B$5</x:f>
        <x:v>510</x:v>
      </x:c>
      <x:c r="S68" s="27" t="n">
        <x:f>Q68+R68</x:f>
        <x:v>1814.1599999999844</x:v>
      </x:c>
      <x:c r="T68" s="20" t="n">
        <x:v>1</x:v>
      </x:c>
      <x:c r="U68" s="20" t="n">
        <x:v>1</x:v>
      </x:c>
      <x:c r="V68" s="20" t="str">
        <x:f>IF(OR(G68="",H68="",J68="",K68=""),"Needs update",IF(AND(OR(G68="Submitted",G68="Agency review",G68="Approved"),I68=""),"Missing submission date",IF(AND(G68="Approved",L68=""),"Missing attachment","Ready")))</x:f>
        <x:v>Ready</x:v>
      </x:c>
    </x:row>
    <x:row r="69">
      <x:c r="A69" s="13" t="str">
        <x:v>PJ-PRM-065</x:v>
      </x:c>
      <x:c r="B69" s="13" t="str">
        <x:v>PJ-PRM-065-BUF</x:v>
      </x:c>
      <x:c r="C69" s="13" t="str">
        <x:v>Wetland</x:v>
      </x:c>
      <x:c r="D69" s="13" t="str">
        <x:v>Wetland</x:v>
      </x:c>
      <x:c r="E69" s="13" t="str">
        <x:v>Regional Wetland Review Office</x:v>
      </x:c>
      <x:c r="F69" s="13" t="str">
        <x:v>Standard</x:v>
      </x:c>
      <x:c r="G69" s="14" t="str">
        <x:v>Approved</x:v>
      </x:c>
      <x:c r="H69" s="14" t="str">
        <x:v>Morgan Lee</x:v>
      </x:c>
      <x:c r="I69" s="21" t="n">
        <x:v>46113</x:v>
      </x:c>
      <x:c r="J69" s="14" t="str">
        <x:v>Avery Brooks</x:v>
      </x:c>
      <x:c r="K69" s="21" t="n">
        <x:v>46143</x:v>
      </x:c>
      <x:c r="L69" s="14" t="str">
        <x:v>PJ-PRM-065_package.pdf</x:v>
      </x:c>
      <x:c r="M69" s="13" t="str">
        <x:f>INDEX(Assumptions!$B$11:$B$19,MATCH(C69,Assumptions!$A$11:$A$19,0))</x:f>
        <x:v>Per foot</x:v>
      </x:c>
      <x:c r="N69" s="22" t="n">
        <x:f>INDEX(Assumptions!$C$11:$C$19,MATCH(C69,Assumptions!$A$11:$A$19,0))</x:f>
        <x:v>0.65</x:v>
      </x:c>
      <x:c r="O69" s="24" t="n">
        <x:v>2428.799999999967</x:v>
      </x:c>
      <x:c r="P69" s="24" t="n">
        <x:f>INDEX(Assumptions!$D$11:$D$19,MATCH(C69,Assumptions!$A$11:$A$19,0))</x:f>
        <x:v>6</x:v>
      </x:c>
      <x:c r="Q69" s="26" t="n">
        <x:f>IF(M69="Fixed",N69,IF(M69="Per foot",N69*O69,"n.a."))</x:f>
        <x:v>1578.7199999999787</x:v>
      </x:c>
      <x:c r="R69" s="26" t="n">
        <x:f>P69*Assumptions!$B$5</x:f>
        <x:v>510</x:v>
      </x:c>
      <x:c r="S69" s="26" t="n">
        <x:f>Q69+R69</x:f>
        <x:v>2088.7199999999784</x:v>
      </x:c>
      <x:c r="T69" s="13" t="n">
        <x:v>1</x:v>
      </x:c>
      <x:c r="U69" s="13" t="n">
        <x:v>1</x:v>
      </x:c>
      <x:c r="V69" s="13" t="str">
        <x:f>IF(OR(G69="",H69="",J69="",K69=""),"Needs update",IF(AND(OR(G69="Submitted",G69="Agency review",G69="Approved"),I69=""),"Missing submission date",IF(AND(G69="Approved",L69=""),"Missing attachment","Ready")))</x:f>
        <x:v>Ready</x:v>
      </x:c>
    </x:row>
  </x:sheetData>
  <x:mergeCells>
    <x:mergeCell ref="A1:V1"/>
    <x:mergeCell ref="A2:V2"/>
  </x:mergeCells>
  <x:conditionalFormatting sqref="V5:V69">
    <x:cfRule type="expression" dxfId="0" priority="1">
      <x:formula>V5="Ready"</x:formula>
    </x:cfRule>
    <x:cfRule type="expression" dxfId="1" priority="2">
      <x:formula>V5&lt;&gt;"Ready"</x:formula>
    </x:cfRule>
  </x:conditionalFormatting>
  <x:dataValidations count="2">
    <x:dataValidation type="list" sqref="G5:G69">
      <x:formula1>"Identified,Preparing,Submitted,Agency review,Approved"</x:formula1>
    </x:dataValidation>
    <x:dataValidation type="list" sqref="H5:H69">
      <x:formula1>"Morgan Lee,Casey Rowan,Drew Patel,Jamie Chen"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3" hidden="0" customWidth="1"/>
    <x:col min="4" max="4" width="18" hidden="0" customWidth="1"/>
    <x:col min="5" max="5" width="12" hidden="0" customWidth="1"/>
    <x:col min="6" max="6" width="12" hidden="0" customWidth="1"/>
    <x:col min="7" max="7" width="14" hidden="0" customWidth="1"/>
    <x:col min="8" max="8" width="14" hidden="0" customWidth="1"/>
    <x:col min="9" max="9" width="18" hidden="0" customWidth="1"/>
    <x:col min="10" max="10" width="16" hidden="0" customWidth="1"/>
    <x:col min="11" max="11" width="18" hidden="0" customWidth="1"/>
    <x:col min="12" max="12" width="32" hidden="0" customWidth="1"/>
    <x:col min="13" max="13" width="18" hidden="0" customWidth="1"/>
    <x:col min="14" max="14" width="18" hidden="0" customWidth="1"/>
    <x:col min="15" max="15" width="20" hidden="0" customWidth="1"/>
    <x:col min="16" max="16" width="15" hidden="0" customWidth="1"/>
    <x:col min="17" max="17" width="17" hidden="0" customWidth="1"/>
    <x:col min="18" max="18" width="15" hidden="0" customWidth="1"/>
    <x:col min="19" max="19" width="19" hidden="0" customWidth="1"/>
    <x:col min="20" max="20" width="16" hidden="0" customWidth="1"/>
    <x:col min="21" max="21" width="24" hidden="0" customWidth="1"/>
    <x:col min="22" max="22" width="28" hidden="0" customWidth="1"/>
    <x:col min="23" max="23" width="16" hidden="0" customWidth="1"/>
    <x:col min="24" max="24" width="20" hidden="0" customWidth="1"/>
    <x:col min="25" max="25" width="15" hidden="0" customWidth="1"/>
    <x:col min="26" max="26" width="16" hidden="0" customWidth="1"/>
    <x:col min="27" max="27" width="17" hidden="0" customWidth="1"/>
  </x:cols>
  <x:sheetData>
    <x:row r="1" ht="36" customHeight="1">
      <x:c r="A1" s="3" t="str">
        <x:v>Analyzed route segments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4" customHeight="1">
      <x:c r="A2" s="5" t="str">
        <x:v>Attribute-table view. Overlapping risks intentionally duplicate geometry; unique route miles count each base segment once.</x:v>
      </x:c>
    </x:row>
    <x:row r="4" ht="30" customHeight="1">
      <x:c r="A4" s="10" t="str">
        <x:v>Segment ID</x:v>
      </x:c>
      <x:c r="B4" s="10" t="str">
        <x:v>Base segment ID</x:v>
      </x:c>
      <x:c r="C4" s="10" t="str">
        <x:v>Route ID</x:v>
      </x:c>
      <x:c r="D4" s="10" t="str">
        <x:v>Construction method</x:v>
      </x:c>
      <x:c r="E4" s="10" t="str">
        <x:v>Start mile</x:v>
      </x:c>
      <x:c r="F4" s="10" t="str">
        <x:v>End mile</x:v>
      </x:c>
      <x:c r="G4" s="10" t="str">
        <x:v>Length (ft)</x:v>
      </x:c>
      <x:c r="H4" s="10" t="str">
        <x:v>Length (mi)</x:v>
      </x:c>
      <x:c r="I4" s="10" t="str">
        <x:v>Risk type</x:v>
      </x:c>
      <x:c r="J4" s="10" t="str">
        <x:v>Risk source ID</x:v>
      </x:c>
      <x:c r="K4" s="10" t="str">
        <x:v>Authority type</x:v>
      </x:c>
      <x:c r="L4" s="10" t="str">
        <x:v>Primary permit authority</x:v>
      </x:c>
      <x:c r="M4" s="10" t="str">
        <x:v>County</x:v>
      </x:c>
      <x:c r="N4" s="10" t="str">
        <x:v>Municipality</x:v>
      </x:c>
      <x:c r="O4" s="10" t="str">
        <x:v>DOT district</x:v>
      </x:c>
      <x:c r="P4" s="10" t="str">
        <x:v>DOT controlled</x:v>
      </x:c>
      <x:c r="Q4" s="10" t="str">
        <x:v>Lead-time class</x:v>
      </x:c>
      <x:c r="R4" s="10" t="str">
        <x:v>Permit ID</x:v>
      </x:c>
      <x:c r="S4" s="10" t="str">
        <x:v>Permit polygon ID</x:v>
      </x:c>
      <x:c r="T4" s="10" t="str">
        <x:v>Geometry key</x:v>
      </x:c>
      <x:c r="U4" s="10" t="str">
        <x:v>Intentional duplicate</x:v>
      </x:c>
      <x:c r="V4" s="10" t="str">
        <x:v>Suppressed risks</x:v>
      </x:c>
      <x:c r="W4" s="10" t="str">
        <x:v>Risk rule check</x:v>
      </x:c>
      <x:c r="X4" s="10" t="str">
        <x:v>Required fields check</x:v>
      </x:c>
      <x:c r="Y4" s="10" t="str">
        <x:v>Duplicate count</x:v>
      </x:c>
      <x:c r="Z4" s="10" t="str">
        <x:v>Duplicate check</x:v>
      </x:c>
      <x:c r="AA4" s="10" t="str">
        <x:v>Unique route miles</x:v>
      </x:c>
    </x:row>
    <x:row r="5">
      <x:c r="A5" s="13" t="str">
        <x:v>PJ-S0001</x:v>
      </x:c>
      <x:c r="B5" s="13" t="str">
        <x:v>PJ-B0001</x:v>
      </x:c>
      <x:c r="C5" s="13" t="str">
        <x:v>PJ-FBR-01</x:v>
      </x:c>
      <x:c r="D5" s="13" t="str">
        <x:v>Buried</x:v>
      </x:c>
      <x:c r="E5" s="28" t="n">
        <x:v>0</x:v>
      </x:c>
      <x:c r="F5" s="28" t="n">
        <x:v>0.7</x:v>
      </x:c>
      <x:c r="G5" s="24" t="n">
        <x:v>3695.9999999999995</x:v>
      </x:c>
      <x:c r="H5" s="28" t="n">
        <x:v>0.7</x:v>
      </x:c>
      <x:c r="I5" s="13" t="str">
        <x:v>No added risk</x:v>
      </x:c>
      <x:c r="J5" s="13" t="str"/>
      <x:c r="K5" s="13" t="str">
        <x:v>County</x:v>
      </x:c>
      <x:c r="L5" s="13" t="str">
        <x:v>Cedar County</x:v>
      </x:c>
      <x:c r="M5" s="13" t="str">
        <x:v>Cedar County</x:v>
      </x:c>
      <x:c r="N5" s="13" t="str">
        <x:v>Unincorporated</x:v>
      </x:c>
      <x:c r="O5" s="13" t="str">
        <x:v>State DOT District 4</x:v>
      </x:c>
      <x:c r="P5" s="13" t="str">
        <x:v>No</x:v>
      </x:c>
      <x:c r="Q5" s="13" t="str">
        <x:v>Standard</x:v>
      </x:c>
      <x:c r="R5" s="13" t="str">
        <x:v>PJ-PRM-001</x:v>
      </x:c>
      <x:c r="S5" s="13" t="str">
        <x:v>PJ-PRM-001-BUF</x:v>
      </x:c>
      <x:c r="T5" s="13" t="str">
        <x:v>0.0000-0.7000</x:v>
      </x:c>
      <x:c r="U5" s="13" t="str">
        <x:v>No</x:v>
      </x:c>
      <x:c r="V5" s="13" t="str"/>
      <x:c r="W5" s="13" t="str">
        <x:f>IF(AND(D5="Aerial",OR(I5="Wetland",I5="Gas utility")),"REVIEW","PASS")</x:f>
        <x:v>PASS</x:v>
      </x:c>
      <x:c r="X5" s="13" t="str">
        <x:f>IF(OR(A5="",B5="",D5="",M5="",N5="",O5="",L5="",R5=""),"REVIEW","PASS")</x:f>
        <x:v>PASS</x:v>
      </x:c>
      <x:c r="Y5" s="13" t="n">
        <x:f>COUNTIFS($T$5:$T$189,T5)</x:f>
        <x:v>1</x:v>
      </x:c>
      <x:c r="Z5" s="13" t="str">
        <x:f>IF(Y5=1,"PASS",IF(U5="Yes - overlapping risks","PASS","REVIEW"))</x:f>
        <x:v>PASS</x:v>
      </x:c>
      <x:c r="AA5" s="28" t="n">
        <x:f>IF(COUNTIFS($B$5:B5,B5)=1,H5,0)</x:f>
        <x:v>0.7</x:v>
      </x:c>
    </x:row>
    <x:row r="6">
      <x:c r="A6" s="20" t="str">
        <x:v>PJ-S0002</x:v>
      </x:c>
      <x:c r="B6" s="20" t="str">
        <x:v>PJ-B0002</x:v>
      </x:c>
      <x:c r="C6" s="20" t="str">
        <x:v>PJ-FBR-01</x:v>
      </x:c>
      <x:c r="D6" s="20" t="str">
        <x:v>Buried</x:v>
      </x:c>
      <x:c r="E6" s="29" t="n">
        <x:v>0.7</x:v>
      </x:c>
      <x:c r="F6" s="29" t="n">
        <x:v>0.84</x:v>
      </x:c>
      <x:c r="G6" s="25" t="n">
        <x:v>739.2</x:v>
      </x:c>
      <x:c r="H6" s="29" t="n">
        <x:v>0.14</x:v>
      </x:c>
      <x:c r="I6" s="20" t="str">
        <x:v>Electric utility</x:v>
      </x:c>
      <x:c r="J6" s="20" t="str">
        <x:v>ELE-01</x:v>
      </x:c>
      <x:c r="K6" s="20" t="str">
        <x:v>Electric utility</x:v>
      </x:c>
      <x:c r="L6" s="20" t="str">
        <x:v>Prairie Grid Services</x:v>
      </x:c>
      <x:c r="M6" s="20" t="str">
        <x:v>Cedar County</x:v>
      </x:c>
      <x:c r="N6" s="20" t="str">
        <x:v>Unincorporated</x:v>
      </x:c>
      <x:c r="O6" s="20" t="str">
        <x:v>State DOT District 4</x:v>
      </x:c>
      <x:c r="P6" s="20" t="str">
        <x:v>No</x:v>
      </x:c>
      <x:c r="Q6" s="20" t="str">
        <x:v>Longest</x:v>
      </x:c>
      <x:c r="R6" s="20" t="str">
        <x:v>PJ-PRM-002</x:v>
      </x:c>
      <x:c r="S6" s="20" t="str">
        <x:v>PJ-PRM-002-BUF</x:v>
      </x:c>
      <x:c r="T6" s="20" t="str">
        <x:v>0.7000-0.8400</x:v>
      </x:c>
      <x:c r="U6" s="20" t="str">
        <x:v>No</x:v>
      </x:c>
      <x:c r="V6" s="20" t="str"/>
      <x:c r="W6" s="20" t="str">
        <x:f>IF(AND(D6="Aerial",OR(I6="Wetland",I6="Gas utility")),"REVIEW","PASS")</x:f>
        <x:v>PASS</x:v>
      </x:c>
      <x:c r="X6" s="20" t="str">
        <x:f>IF(OR(A6="",B6="",D6="",M6="",N6="",O6="",L6="",R6=""),"REVIEW","PASS")</x:f>
        <x:v>PASS</x:v>
      </x:c>
      <x:c r="Y6" s="20" t="n">
        <x:f>COUNTIFS($T$5:$T$189,T6)</x:f>
        <x:v>1</x:v>
      </x:c>
      <x:c r="Z6" s="20" t="str">
        <x:f>IF(Y6=1,"PASS",IF(U6="Yes - overlapping risks","PASS","REVIEW"))</x:f>
        <x:v>PASS</x:v>
      </x:c>
      <x:c r="AA6" s="29" t="n">
        <x:f>IF(COUNTIFS($B$5:B6,B6)=1,H6,0)</x:f>
        <x:v>0.14</x:v>
      </x:c>
    </x:row>
    <x:row r="7">
      <x:c r="A7" s="13" t="str">
        <x:v>PJ-S0003</x:v>
      </x:c>
      <x:c r="B7" s="13" t="str">
        <x:v>PJ-B0003</x:v>
      </x:c>
      <x:c r="C7" s="13" t="str">
        <x:v>PJ-FBR-01</x:v>
      </x:c>
      <x:c r="D7" s="13" t="str">
        <x:v>Buried</x:v>
      </x:c>
      <x:c r="E7" s="28" t="n">
        <x:v>0.84</x:v>
      </x:c>
      <x:c r="F7" s="28" t="n">
        <x:v>1.15</x:v>
      </x:c>
      <x:c r="G7" s="24" t="n">
        <x:v>1636.7999999999997</x:v>
      </x:c>
      <x:c r="H7" s="28" t="n">
        <x:v>0.30999999999999994</x:v>
      </x:c>
      <x:c r="I7" s="13" t="str">
        <x:v>No added risk</x:v>
      </x:c>
      <x:c r="J7" s="13" t="str"/>
      <x:c r="K7" s="13" t="str">
        <x:v>County</x:v>
      </x:c>
      <x:c r="L7" s="13" t="str">
        <x:v>Cedar County</x:v>
      </x:c>
      <x:c r="M7" s="13" t="str">
        <x:v>Cedar County</x:v>
      </x:c>
      <x:c r="N7" s="13" t="str">
        <x:v>Unincorporated</x:v>
      </x:c>
      <x:c r="O7" s="13" t="str">
        <x:v>State DOT District 4</x:v>
      </x:c>
      <x:c r="P7" s="13" t="str">
        <x:v>No</x:v>
      </x:c>
      <x:c r="Q7" s="13" t="str">
        <x:v>Standard</x:v>
      </x:c>
      <x:c r="R7" s="13" t="str">
        <x:v>PJ-PRM-001</x:v>
      </x:c>
      <x:c r="S7" s="13" t="str">
        <x:v>PJ-PRM-001-BUF</x:v>
      </x:c>
      <x:c r="T7" s="13" t="str">
        <x:v>0.8400-1.1500</x:v>
      </x:c>
      <x:c r="U7" s="13" t="str">
        <x:v>No</x:v>
      </x:c>
      <x:c r="V7" s="13" t="str"/>
      <x:c r="W7" s="13" t="str">
        <x:f>IF(AND(D7="Aerial",OR(I7="Wetland",I7="Gas utility")),"REVIEW","PASS")</x:f>
        <x:v>PASS</x:v>
      </x:c>
      <x:c r="X7" s="13" t="str">
        <x:f>IF(OR(A7="",B7="",D7="",M7="",N7="",O7="",L7="",R7=""),"REVIEW","PASS")</x:f>
        <x:v>PASS</x:v>
      </x:c>
      <x:c r="Y7" s="13" t="n">
        <x:f>COUNTIFS($T$5:$T$189,T7)</x:f>
        <x:v>1</x:v>
      </x:c>
      <x:c r="Z7" s="13" t="str">
        <x:f>IF(Y7=1,"PASS",IF(U7="Yes - overlapping risks","PASS","REVIEW"))</x:f>
        <x:v>PASS</x:v>
      </x:c>
      <x:c r="AA7" s="28" t="n">
        <x:f>IF(COUNTIFS($B$5:B7,B7)=1,H7,0)</x:f>
        <x:v>0.30999999999999994</x:v>
      </x:c>
    </x:row>
    <x:row r="8">
      <x:c r="A8" s="20" t="str">
        <x:v>PJ-S0004</x:v>
      </x:c>
      <x:c r="B8" s="20" t="str">
        <x:v>PJ-B0004</x:v>
      </x:c>
      <x:c r="C8" s="20" t="str">
        <x:v>PJ-FBR-01</x:v>
      </x:c>
      <x:c r="D8" s="20" t="str">
        <x:v>Buried</x:v>
      </x:c>
      <x:c r="E8" s="29" t="n">
        <x:v>1.15</x:v>
      </x:c>
      <x:c r="F8" s="29" t="n">
        <x:v>1.37</x:v>
      </x:c>
      <x:c r="G8" s="25" t="n">
        <x:v>1161.600000000001</x:v>
      </x:c>
      <x:c r="H8" s="29" t="n">
        <x:v>0.2200000000000002</x:v>
      </x:c>
      <x:c r="I8" s="20" t="str">
        <x:v>Wetland</x:v>
      </x:c>
      <x:c r="J8" s="20" t="str">
        <x:v>WTL-01</x:v>
      </x:c>
      <x:c r="K8" s="20" t="str">
        <x:v>Wetland</x:v>
      </x:c>
      <x:c r="L8" s="20" t="str">
        <x:v>Regional Wetland Review Office</x:v>
      </x:c>
      <x:c r="M8" s="20" t="str">
        <x:v>Cedar County</x:v>
      </x:c>
      <x:c r="N8" s="20" t="str">
        <x:v>Unincorporated</x:v>
      </x:c>
      <x:c r="O8" s="20" t="str">
        <x:v>State DOT District 4</x:v>
      </x:c>
      <x:c r="P8" s="20" t="str">
        <x:v>No</x:v>
      </x:c>
      <x:c r="Q8" s="20" t="str">
        <x:v>Standard</x:v>
      </x:c>
      <x:c r="R8" s="20" t="str">
        <x:v>PJ-PRM-003</x:v>
      </x:c>
      <x:c r="S8" s="20" t="str">
        <x:v>PJ-PRM-003-BUF</x:v>
      </x:c>
      <x:c r="T8" s="20" t="str">
        <x:v>1.1500-1.3700</x:v>
      </x:c>
      <x:c r="U8" s="20" t="str">
        <x:v>No</x:v>
      </x:c>
      <x:c r="V8" s="20" t="str"/>
      <x:c r="W8" s="20" t="str">
        <x:f>IF(AND(D8="Aerial",OR(I8="Wetland",I8="Gas utility")),"REVIEW","PASS")</x:f>
        <x:v>PASS</x:v>
      </x:c>
      <x:c r="X8" s="20" t="str">
        <x:f>IF(OR(A8="",B8="",D8="",M8="",N8="",O8="",L8="",R8=""),"REVIEW","PASS")</x:f>
        <x:v>PASS</x:v>
      </x:c>
      <x:c r="Y8" s="20" t="n">
        <x:f>COUNTIFS($T$5:$T$189,T8)</x:f>
        <x:v>1</x:v>
      </x:c>
      <x:c r="Z8" s="20" t="str">
        <x:f>IF(Y8=1,"PASS",IF(U8="Yes - overlapping risks","PASS","REVIEW"))</x:f>
        <x:v>PASS</x:v>
      </x:c>
      <x:c r="AA8" s="29" t="n">
        <x:f>IF(COUNTIFS($B$5:B8,B8)=1,H8,0)</x:f>
        <x:v>0.2200000000000002</x:v>
      </x:c>
    </x:row>
    <x:row r="9">
      <x:c r="A9" s="13" t="str">
        <x:v>PJ-S0005</x:v>
      </x:c>
      <x:c r="B9" s="13" t="str">
        <x:v>PJ-B0005</x:v>
      </x:c>
      <x:c r="C9" s="13" t="str">
        <x:v>PJ-FBR-01</x:v>
      </x:c>
      <x:c r="D9" s="13" t="str">
        <x:v>Buried</x:v>
      </x:c>
      <x:c r="E9" s="28" t="n">
        <x:v>1.37</x:v>
      </x:c>
      <x:c r="F9" s="28" t="n">
        <x:v>2.8</x:v>
      </x:c>
      <x:c r="G9" s="24" t="n">
        <x:v>7550.399999999999</x:v>
      </x:c>
      <x:c r="H9" s="28" t="n">
        <x:v>1.4299999999999997</x:v>
      </x:c>
      <x:c r="I9" s="13" t="str">
        <x:v>No added risk</x:v>
      </x:c>
      <x:c r="J9" s="13" t="str"/>
      <x:c r="K9" s="13" t="str">
        <x:v>County</x:v>
      </x:c>
      <x:c r="L9" s="13" t="str">
        <x:v>Cedar County</x:v>
      </x:c>
      <x:c r="M9" s="13" t="str">
        <x:v>Cedar County</x:v>
      </x:c>
      <x:c r="N9" s="13" t="str">
        <x:v>Unincorporated</x:v>
      </x:c>
      <x:c r="O9" s="13" t="str">
        <x:v>State DOT District 4</x:v>
      </x:c>
      <x:c r="P9" s="13" t="str">
        <x:v>No</x:v>
      </x:c>
      <x:c r="Q9" s="13" t="str">
        <x:v>Standard</x:v>
      </x:c>
      <x:c r="R9" s="13" t="str">
        <x:v>PJ-PRM-001</x:v>
      </x:c>
      <x:c r="S9" s="13" t="str">
        <x:v>PJ-PRM-001-BUF</x:v>
      </x:c>
      <x:c r="T9" s="13" t="str">
        <x:v>1.3700-2.8000</x:v>
      </x:c>
      <x:c r="U9" s="13" t="str">
        <x:v>No</x:v>
      </x:c>
      <x:c r="V9" s="13" t="str"/>
      <x:c r="W9" s="13" t="str">
        <x:f>IF(AND(D9="Aerial",OR(I9="Wetland",I9="Gas utility")),"REVIEW","PASS")</x:f>
        <x:v>PASS</x:v>
      </x:c>
      <x:c r="X9" s="13" t="str">
        <x:f>IF(OR(A9="",B9="",D9="",M9="",N9="",O9="",L9="",R9=""),"REVIEW","PASS")</x:f>
        <x:v>PASS</x:v>
      </x:c>
      <x:c r="Y9" s="13" t="n">
        <x:f>COUNTIFS($T$5:$T$189,T9)</x:f>
        <x:v>1</x:v>
      </x:c>
      <x:c r="Z9" s="13" t="str">
        <x:f>IF(Y9=1,"PASS",IF(U9="Yes - overlapping risks","PASS","REVIEW"))</x:f>
        <x:v>PASS</x:v>
      </x:c>
      <x:c r="AA9" s="28" t="n">
        <x:f>IF(COUNTIFS($B$5:B9,B9)=1,H9,0)</x:f>
        <x:v>1.4299999999999997</x:v>
      </x:c>
    </x:row>
    <x:row r="10">
      <x:c r="A10" s="20" t="str">
        <x:v>PJ-S0006</x:v>
      </x:c>
      <x:c r="B10" s="20" t="str">
        <x:v>PJ-B0006</x:v>
      </x:c>
      <x:c r="C10" s="20" t="str">
        <x:v>PJ-FBR-01</x:v>
      </x:c>
      <x:c r="D10" s="20" t="str">
        <x:v>Buried</x:v>
      </x:c>
      <x:c r="E10" s="29" t="n">
        <x:v>2.8</x:v>
      </x:c>
      <x:c r="F10" s="29" t="n">
        <x:v>2.91</x:v>
      </x:c>
      <x:c r="G10" s="25" t="n">
        <x:v>580.8000000000017</x:v>
      </x:c>
      <x:c r="H10" s="29" t="n">
        <x:v>0.11000000000000032</x:v>
      </x:c>
      <x:c r="I10" s="20" t="str">
        <x:v>Gas utility</x:v>
      </x:c>
      <x:c r="J10" s="20" t="str">
        <x:v>GAS-01</x:v>
      </x:c>
      <x:c r="K10" s="20" t="str">
        <x:v>Gas utility</x:v>
      </x:c>
      <x:c r="L10" s="20" t="str">
        <x:v>Prairie Gas Cooperative</x:v>
      </x:c>
      <x:c r="M10" s="20" t="str">
        <x:v>Cedar County</x:v>
      </x:c>
      <x:c r="N10" s="20" t="str">
        <x:v>Unincorporated</x:v>
      </x:c>
      <x:c r="O10" s="20" t="str">
        <x:v>State DOT District 4</x:v>
      </x:c>
      <x:c r="P10" s="20" t="str">
        <x:v>No</x:v>
      </x:c>
      <x:c r="Q10" s="20" t="str">
        <x:v>Longest</x:v>
      </x:c>
      <x:c r="R10" s="20" t="str">
        <x:v>PJ-PRM-004</x:v>
      </x:c>
      <x:c r="S10" s="20" t="str">
        <x:v>PJ-PRM-004-BUF</x:v>
      </x:c>
      <x:c r="T10" s="20" t="str">
        <x:v>2.8000-2.9100</x:v>
      </x:c>
      <x:c r="U10" s="20" t="str">
        <x:v>No</x:v>
      </x:c>
      <x:c r="V10" s="20" t="str"/>
      <x:c r="W10" s="20" t="str">
        <x:f>IF(AND(D10="Aerial",OR(I10="Wetland",I10="Gas utility")),"REVIEW","PASS")</x:f>
        <x:v>PASS</x:v>
      </x:c>
      <x:c r="X10" s="20" t="str">
        <x:f>IF(OR(A10="",B10="",D10="",M10="",N10="",O10="",L10="",R10=""),"REVIEW","PASS")</x:f>
        <x:v>PASS</x:v>
      </x:c>
      <x:c r="Y10" s="20" t="n">
        <x:f>COUNTIFS($T$5:$T$189,T10)</x:f>
        <x:v>1</x:v>
      </x:c>
      <x:c r="Z10" s="20" t="str">
        <x:f>IF(Y10=1,"PASS",IF(U10="Yes - overlapping risks","PASS","REVIEW"))</x:f>
        <x:v>PASS</x:v>
      </x:c>
      <x:c r="AA10" s="29" t="n">
        <x:f>IF(COUNTIFS($B$5:B10,B10)=1,H10,0)</x:f>
        <x:v>0.11000000000000032</x:v>
      </x:c>
    </x:row>
    <x:row r="11">
      <x:c r="A11" s="13" t="str">
        <x:v>PJ-S0007</x:v>
      </x:c>
      <x:c r="B11" s="13" t="str">
        <x:v>PJ-B0007</x:v>
      </x:c>
      <x:c r="C11" s="13" t="str">
        <x:v>PJ-FBR-01</x:v>
      </x:c>
      <x:c r="D11" s="13" t="str">
        <x:v>Buried</x:v>
      </x:c>
      <x:c r="E11" s="28" t="n">
        <x:v>2.91</x:v>
      </x:c>
      <x:c r="F11" s="28" t="n">
        <x:v>3.88</x:v>
      </x:c>
      <x:c r="G11" s="24" t="n">
        <x:v>5121.5999999999985</x:v>
      </x:c>
      <x:c r="H11" s="28" t="n">
        <x:v>0.9699999999999998</x:v>
      </x:c>
      <x:c r="I11" s="13" t="str">
        <x:v>No added risk</x:v>
      </x:c>
      <x:c r="J11" s="13" t="str"/>
      <x:c r="K11" s="13" t="str">
        <x:v>County</x:v>
      </x:c>
      <x:c r="L11" s="13" t="str">
        <x:v>Cedar County</x:v>
      </x:c>
      <x:c r="M11" s="13" t="str">
        <x:v>Cedar County</x:v>
      </x:c>
      <x:c r="N11" s="13" t="str">
        <x:v>Unincorporated</x:v>
      </x:c>
      <x:c r="O11" s="13" t="str">
        <x:v>State DOT District 4</x:v>
      </x:c>
      <x:c r="P11" s="13" t="str">
        <x:v>No</x:v>
      </x:c>
      <x:c r="Q11" s="13" t="str">
        <x:v>Standard</x:v>
      </x:c>
      <x:c r="R11" s="13" t="str">
        <x:v>PJ-PRM-001</x:v>
      </x:c>
      <x:c r="S11" s="13" t="str">
        <x:v>PJ-PRM-001-BUF</x:v>
      </x:c>
      <x:c r="T11" s="13" t="str">
        <x:v>2.9100-3.8800</x:v>
      </x:c>
      <x:c r="U11" s="13" t="str">
        <x:v>No</x:v>
      </x:c>
      <x:c r="V11" s="13" t="str"/>
      <x:c r="W11" s="13" t="str">
        <x:f>IF(AND(D11="Aerial",OR(I11="Wetland",I11="Gas utility")),"REVIEW","PASS")</x:f>
        <x:v>PASS</x:v>
      </x:c>
      <x:c r="X11" s="13" t="str">
        <x:f>IF(OR(A11="",B11="",D11="",M11="",N11="",O11="",L11="",R11=""),"REVIEW","PASS")</x:f>
        <x:v>PASS</x:v>
      </x:c>
      <x:c r="Y11" s="13" t="n">
        <x:f>COUNTIFS($T$5:$T$189,T11)</x:f>
        <x:v>1</x:v>
      </x:c>
      <x:c r="Z11" s="13" t="str">
        <x:f>IF(Y11=1,"PASS",IF(U11="Yes - overlapping risks","PASS","REVIEW"))</x:f>
        <x:v>PASS</x:v>
      </x:c>
      <x:c r="AA11" s="28" t="n">
        <x:f>IF(COUNTIFS($B$5:B11,B11)=1,H11,0)</x:f>
        <x:v>0.9699999999999998</x:v>
      </x:c>
    </x:row>
    <x:row r="12">
      <x:c r="A12" s="20" t="str">
        <x:v>PJ-S0008</x:v>
      </x:c>
      <x:c r="B12" s="20" t="str">
        <x:v>PJ-B0008</x:v>
      </x:c>
      <x:c r="C12" s="20" t="str">
        <x:v>PJ-FBR-01</x:v>
      </x:c>
      <x:c r="D12" s="20" t="str">
        <x:v>Buried</x:v>
      </x:c>
      <x:c r="E12" s="29" t="n">
        <x:v>3.88</x:v>
      </x:c>
      <x:c r="F12" s="29" t="n">
        <x:v>4.18</x:v>
      </x:c>
      <x:c r="G12" s="25" t="n">
        <x:v>1583.999999999999</x:v>
      </x:c>
      <x:c r="H12" s="29" t="n">
        <x:v>0.2999999999999998</x:v>
      </x:c>
      <x:c r="I12" s="20" t="str">
        <x:v>Wetland</x:v>
      </x:c>
      <x:c r="J12" s="20" t="str">
        <x:v>WTL-02</x:v>
      </x:c>
      <x:c r="K12" s="20" t="str">
        <x:v>Wetland</x:v>
      </x:c>
      <x:c r="L12" s="20" t="str">
        <x:v>Regional Wetland Review Office</x:v>
      </x:c>
      <x:c r="M12" s="20" t="str">
        <x:v>Cedar County</x:v>
      </x:c>
      <x:c r="N12" s="20" t="str">
        <x:v>Unincorporated</x:v>
      </x:c>
      <x:c r="O12" s="20" t="str">
        <x:v>State DOT District 4</x:v>
      </x:c>
      <x:c r="P12" s="20" t="str">
        <x:v>No</x:v>
      </x:c>
      <x:c r="Q12" s="20" t="str">
        <x:v>Standard</x:v>
      </x:c>
      <x:c r="R12" s="20" t="str">
        <x:v>PJ-PRM-005</x:v>
      </x:c>
      <x:c r="S12" s="20" t="str">
        <x:v>PJ-PRM-005-BUF</x:v>
      </x:c>
      <x:c r="T12" s="20" t="str">
        <x:v>3.8800-4.1800</x:v>
      </x:c>
      <x:c r="U12" s="20" t="str">
        <x:v>No</x:v>
      </x:c>
      <x:c r="V12" s="20" t="str"/>
      <x:c r="W12" s="20" t="str">
        <x:f>IF(AND(D12="Aerial",OR(I12="Wetland",I12="Gas utility")),"REVIEW","PASS")</x:f>
        <x:v>PASS</x:v>
      </x:c>
      <x:c r="X12" s="20" t="str">
        <x:f>IF(OR(A12="",B12="",D12="",M12="",N12="",O12="",L12="",R12=""),"REVIEW","PASS")</x:f>
        <x:v>PASS</x:v>
      </x:c>
      <x:c r="Y12" s="20" t="n">
        <x:f>COUNTIFS($T$5:$T$189,T12)</x:f>
        <x:v>1</x:v>
      </x:c>
      <x:c r="Z12" s="20" t="str">
        <x:f>IF(Y12=1,"PASS",IF(U12="Yes - overlapping risks","PASS","REVIEW"))</x:f>
        <x:v>PASS</x:v>
      </x:c>
      <x:c r="AA12" s="29" t="n">
        <x:f>IF(COUNTIFS($B$5:B12,B12)=1,H12,0)</x:f>
        <x:v>0.2999999999999998</x:v>
      </x:c>
    </x:row>
    <x:row r="13">
      <x:c r="A13" s="13" t="str">
        <x:v>PJ-S0009</x:v>
      </x:c>
      <x:c r="B13" s="13" t="str">
        <x:v>PJ-B0009</x:v>
      </x:c>
      <x:c r="C13" s="13" t="str">
        <x:v>PJ-FBR-01</x:v>
      </x:c>
      <x:c r="D13" s="13" t="str">
        <x:v>Buried</x:v>
      </x:c>
      <x:c r="E13" s="28" t="n">
        <x:v>4.18</x:v>
      </x:c>
      <x:c r="F13" s="28" t="n">
        <x:v>4.2</x:v>
      </x:c>
      <x:c r="G13" s="24" t="n">
        <x:v>105.60000000000244</x:v>
      </x:c>
      <x:c r="H13" s="28" t="n">
        <x:v>0.020000000000000462</x:v>
      </x:c>
      <x:c r="I13" s="13" t="str">
        <x:v>No added risk</x:v>
      </x:c>
      <x:c r="J13" s="13" t="str"/>
      <x:c r="K13" s="13" t="str">
        <x:v>County</x:v>
      </x:c>
      <x:c r="L13" s="13" t="str">
        <x:v>Cedar County</x:v>
      </x:c>
      <x:c r="M13" s="13" t="str">
        <x:v>Cedar County</x:v>
      </x:c>
      <x:c r="N13" s="13" t="str">
        <x:v>Unincorporated</x:v>
      </x:c>
      <x:c r="O13" s="13" t="str">
        <x:v>State DOT District 4</x:v>
      </x:c>
      <x:c r="P13" s="13" t="str">
        <x:v>No</x:v>
      </x:c>
      <x:c r="Q13" s="13" t="str">
        <x:v>Standard</x:v>
      </x:c>
      <x:c r="R13" s="13" t="str">
        <x:v>PJ-PRM-001</x:v>
      </x:c>
      <x:c r="S13" s="13" t="str">
        <x:v>PJ-PRM-001-BUF</x:v>
      </x:c>
      <x:c r="T13" s="13" t="str">
        <x:v>4.1800-4.2000</x:v>
      </x:c>
      <x:c r="U13" s="13" t="str">
        <x:v>No</x:v>
      </x:c>
      <x:c r="V13" s="13" t="str"/>
      <x:c r="W13" s="13" t="str">
        <x:f>IF(AND(D13="Aerial",OR(I13="Wetland",I13="Gas utility")),"REVIEW","PASS")</x:f>
        <x:v>PASS</x:v>
      </x:c>
      <x:c r="X13" s="13" t="str">
        <x:f>IF(OR(A13="",B13="",D13="",M13="",N13="",O13="",L13="",R13=""),"REVIEW","PASS")</x:f>
        <x:v>PASS</x:v>
      </x:c>
      <x:c r="Y13" s="13" t="n">
        <x:f>COUNTIFS($T$5:$T$189,T13)</x:f>
        <x:v>1</x:v>
      </x:c>
      <x:c r="Z13" s="13" t="str">
        <x:f>IF(Y13=1,"PASS",IF(U13="Yes - overlapping risks","PASS","REVIEW"))</x:f>
        <x:v>PASS</x:v>
      </x:c>
      <x:c r="AA13" s="28" t="n">
        <x:f>IF(COUNTIFS($B$5:B13,B13)=1,H13,0)</x:f>
        <x:v>0.020000000000000462</x:v>
      </x:c>
    </x:row>
    <x:row r="14">
      <x:c r="A14" s="20" t="str">
        <x:v>PJ-S0010</x:v>
      </x:c>
      <x:c r="B14" s="20" t="str">
        <x:v>PJ-B0010</x:v>
      </x:c>
      <x:c r="C14" s="20" t="str">
        <x:v>PJ-FBR-01</x:v>
      </x:c>
      <x:c r="D14" s="20" t="str">
        <x:v>Buried</x:v>
      </x:c>
      <x:c r="E14" s="29" t="n">
        <x:v>4.2</x:v>
      </x:c>
      <x:c r="F14" s="29" t="n">
        <x:v>5.5</x:v>
      </x:c>
      <x:c r="G14" s="25" t="n">
        <x:v>6863.999999999999</x:v>
      </x:c>
      <x:c r="H14" s="29" t="n">
        <x:v>1.2999999999999998</x:v>
      </x:c>
      <x:c r="I14" s="20" t="str">
        <x:v>Tribal area</x:v>
      </x:c>
      <x:c r="J14" s="20" t="str">
        <x:v>TRB-01</x:v>
      </x:c>
      <x:c r="K14" s="20" t="str">
        <x:v>Tribal area</x:v>
      </x:c>
      <x:c r="L14" s="20" t="str">
        <x:v>Prairie River Tribal Authority</x:v>
      </x:c>
      <x:c r="M14" s="20" t="str">
        <x:v>Cedar County</x:v>
      </x:c>
      <x:c r="N14" s="20" t="str">
        <x:v>Unincorporated</x:v>
      </x:c>
      <x:c r="O14" s="20" t="str">
        <x:v>State DOT District 4</x:v>
      </x:c>
      <x:c r="P14" s="20" t="str">
        <x:v>No</x:v>
      </x:c>
      <x:c r="Q14" s="20" t="str">
        <x:v>Longest</x:v>
      </x:c>
      <x:c r="R14" s="20" t="str">
        <x:v>PJ-PRM-006</x:v>
      </x:c>
      <x:c r="S14" s="20" t="str">
        <x:v>PJ-PRM-006-BUF</x:v>
      </x:c>
      <x:c r="T14" s="20" t="str">
        <x:v>4.2000-5.5000</x:v>
      </x:c>
      <x:c r="U14" s="20" t="str">
        <x:v>No</x:v>
      </x:c>
      <x:c r="V14" s="20" t="str"/>
      <x:c r="W14" s="20" t="str">
        <x:f>IF(AND(D14="Aerial",OR(I14="Wetland",I14="Gas utility")),"REVIEW","PASS")</x:f>
        <x:v>PASS</x:v>
      </x:c>
      <x:c r="X14" s="20" t="str">
        <x:f>IF(OR(A14="",B14="",D14="",M14="",N14="",O14="",L14="",R14=""),"REVIEW","PASS")</x:f>
        <x:v>PASS</x:v>
      </x:c>
      <x:c r="Y14" s="20" t="n">
        <x:f>COUNTIFS($T$5:$T$189,T14)</x:f>
        <x:v>1</x:v>
      </x:c>
      <x:c r="Z14" s="20" t="str">
        <x:f>IF(Y14=1,"PASS",IF(U14="Yes - overlapping risks","PASS","REVIEW"))</x:f>
        <x:v>PASS</x:v>
      </x:c>
      <x:c r="AA14" s="29" t="n">
        <x:f>IF(COUNTIFS($B$5:B14,B14)=1,H14,0)</x:f>
        <x:v>1.2999999999999998</x:v>
      </x:c>
    </x:row>
    <x:row r="15">
      <x:c r="A15" s="13" t="str">
        <x:v>PJ-S0011</x:v>
      </x:c>
      <x:c r="B15" s="13" t="str">
        <x:v>PJ-B0011</x:v>
      </x:c>
      <x:c r="C15" s="13" t="str">
        <x:v>PJ-FBR-01</x:v>
      </x:c>
      <x:c r="D15" s="13" t="str">
        <x:v>Buried</x:v>
      </x:c>
      <x:c r="E15" s="28" t="n">
        <x:v>5.5</x:v>
      </x:c>
      <x:c r="F15" s="28" t="n">
        <x:v>5.66</x:v>
      </x:c>
      <x:c r="G15" s="24" t="n">
        <x:v>844.8000000000008</x:v>
      </x:c>
      <x:c r="H15" s="28" t="n">
        <x:v>0.16000000000000014</x:v>
      </x:c>
      <x:c r="I15" s="13" t="str">
        <x:v>Tribal area</x:v>
      </x:c>
      <x:c r="J15" s="13" t="str">
        <x:v>TRB-01</x:v>
      </x:c>
      <x:c r="K15" s="13" t="str">
        <x:v>Tribal area</x:v>
      </x:c>
      <x:c r="L15" s="13" t="str">
        <x:v>Prairie River Tribal Authority</x:v>
      </x:c>
      <x:c r="M15" s="13" t="str">
        <x:v>Cedar County</x:v>
      </x:c>
      <x:c r="N15" s="13" t="str">
        <x:v>Unincorporated</x:v>
      </x:c>
      <x:c r="O15" s="13" t="str">
        <x:v>State DOT District 4</x:v>
      </x:c>
      <x:c r="P15" s="13" t="str">
        <x:v>No</x:v>
      </x:c>
      <x:c r="Q15" s="13" t="str">
        <x:v>Longest</x:v>
      </x:c>
      <x:c r="R15" s="13" t="str">
        <x:v>PJ-PRM-006</x:v>
      </x:c>
      <x:c r="S15" s="13" t="str">
        <x:v>PJ-PRM-006-BUF</x:v>
      </x:c>
      <x:c r="T15" s="13" t="str">
        <x:v>5.5000-5.6600</x:v>
      </x:c>
      <x:c r="U15" s="13" t="str">
        <x:v>Yes - overlapping risks</x:v>
      </x:c>
      <x:c r="V15" s="13" t="str"/>
      <x:c r="W15" s="13" t="str">
        <x:f>IF(AND(D15="Aerial",OR(I15="Wetland",I15="Gas utility")),"REVIEW","PASS")</x:f>
        <x:v>PASS</x:v>
      </x:c>
      <x:c r="X15" s="13" t="str">
        <x:f>IF(OR(A15="",B15="",D15="",M15="",N15="",O15="",L15="",R15=""),"REVIEW","PASS")</x:f>
        <x:v>PASS</x:v>
      </x:c>
      <x:c r="Y15" s="13" t="n">
        <x:f>COUNTIFS($T$5:$T$189,T15)</x:f>
        <x:v>2</x:v>
      </x:c>
      <x:c r="Z15" s="13" t="str">
        <x:f>IF(Y15=1,"PASS",IF(U15="Yes - overlapping risks","PASS","REVIEW"))</x:f>
        <x:v>PASS</x:v>
      </x:c>
      <x:c r="AA15" s="28" t="n">
        <x:f>IF(COUNTIFS($B$5:B15,B15)=1,H15,0)</x:f>
        <x:v>0.16000000000000014</x:v>
      </x:c>
    </x:row>
    <x:row r="16">
      <x:c r="A16" s="20" t="str">
        <x:v>PJ-S0012</x:v>
      </x:c>
      <x:c r="B16" s="20" t="str">
        <x:v>PJ-B0011</x:v>
      </x:c>
      <x:c r="C16" s="20" t="str">
        <x:v>PJ-FBR-01</x:v>
      </x:c>
      <x:c r="D16" s="20" t="str">
        <x:v>Buried</x:v>
      </x:c>
      <x:c r="E16" s="29" t="n">
        <x:v>5.5</x:v>
      </x:c>
      <x:c r="F16" s="29" t="n">
        <x:v>5.66</x:v>
      </x:c>
      <x:c r="G16" s="25" t="n">
        <x:v>844.8000000000008</x:v>
      </x:c>
      <x:c r="H16" s="29" t="n">
        <x:v>0.16000000000000014</x:v>
      </x:c>
      <x:c r="I16" s="20" t="str">
        <x:v>Railroad</x:v>
      </x:c>
      <x:c r="J16" s="20" t="str">
        <x:v>RR-01</x:v>
      </x:c>
      <x:c r="K16" s="20" t="str">
        <x:v>Railroad</x:v>
      </x:c>
      <x:c r="L16" s="20" t="str">
        <x:v>Central Prairie Railway</x:v>
      </x:c>
      <x:c r="M16" s="20" t="str">
        <x:v>Cedar County</x:v>
      </x:c>
      <x:c r="N16" s="20" t="str">
        <x:v>Unincorporated</x:v>
      </x:c>
      <x:c r="O16" s="20" t="str">
        <x:v>State DOT District 4</x:v>
      </x:c>
      <x:c r="P16" s="20" t="str">
        <x:v>No</x:v>
      </x:c>
      <x:c r="Q16" s="20" t="str">
        <x:v>Longest</x:v>
      </x:c>
      <x:c r="R16" s="20" t="str">
        <x:v>PJ-PRM-007</x:v>
      </x:c>
      <x:c r="S16" s="20" t="str">
        <x:v>PJ-PRM-007-BUF</x:v>
      </x:c>
      <x:c r="T16" s="20" t="str">
        <x:v>5.5000-5.6600</x:v>
      </x:c>
      <x:c r="U16" s="20" t="str">
        <x:v>Yes - overlapping risks</x:v>
      </x:c>
      <x:c r="V16" s="20" t="str"/>
      <x:c r="W16" s="20" t="str">
        <x:f>IF(AND(D16="Aerial",OR(I16="Wetland",I16="Gas utility")),"REVIEW","PASS")</x:f>
        <x:v>PASS</x:v>
      </x:c>
      <x:c r="X16" s="20" t="str">
        <x:f>IF(OR(A16="",B16="",D16="",M16="",N16="",O16="",L16="",R16=""),"REVIEW","PASS")</x:f>
        <x:v>PASS</x:v>
      </x:c>
      <x:c r="Y16" s="20" t="n">
        <x:f>COUNTIFS($T$5:$T$189,T16)</x:f>
        <x:v>2</x:v>
      </x:c>
      <x:c r="Z16" s="20" t="str">
        <x:f>IF(Y16=1,"PASS",IF(U16="Yes - overlapping risks","PASS","REVIEW"))</x:f>
        <x:v>PASS</x:v>
      </x:c>
      <x:c r="AA16" s="29" t="n">
        <x:f>IF(COUNTIFS($B$5:B16,B16)=1,H16,0)</x:f>
        <x:v>0</x:v>
      </x:c>
    </x:row>
    <x:row r="17">
      <x:c r="A17" s="13" t="str">
        <x:v>PJ-S0013</x:v>
      </x:c>
      <x:c r="B17" s="13" t="str">
        <x:v>PJ-B0012</x:v>
      </x:c>
      <x:c r="C17" s="13" t="str">
        <x:v>PJ-FBR-01</x:v>
      </x:c>
      <x:c r="D17" s="13" t="str">
        <x:v>Buried</x:v>
      </x:c>
      <x:c r="E17" s="28" t="n">
        <x:v>5.66</x:v>
      </x:c>
      <x:c r="F17" s="28" t="n">
        <x:v>5.95</x:v>
      </x:c>
      <x:c r="G17" s="24" t="n">
        <x:v>1531.2000000000003</x:v>
      </x:c>
      <x:c r="H17" s="28" t="n">
        <x:v>0.29000000000000004</x:v>
      </x:c>
      <x:c r="I17" s="13" t="str">
        <x:v>Tribal area</x:v>
      </x:c>
      <x:c r="J17" s="13" t="str">
        <x:v>TRB-01</x:v>
      </x:c>
      <x:c r="K17" s="13" t="str">
        <x:v>Tribal area</x:v>
      </x:c>
      <x:c r="L17" s="13" t="str">
        <x:v>Prairie River Tribal Authority</x:v>
      </x:c>
      <x:c r="M17" s="13" t="str">
        <x:v>Cedar County</x:v>
      </x:c>
      <x:c r="N17" s="13" t="str">
        <x:v>Unincorporated</x:v>
      </x:c>
      <x:c r="O17" s="13" t="str">
        <x:v>State DOT District 4</x:v>
      </x:c>
      <x:c r="P17" s="13" t="str">
        <x:v>No</x:v>
      </x:c>
      <x:c r="Q17" s="13" t="str">
        <x:v>Longest</x:v>
      </x:c>
      <x:c r="R17" s="13" t="str">
        <x:v>PJ-PRM-006</x:v>
      </x:c>
      <x:c r="S17" s="13" t="str">
        <x:v>PJ-PRM-006-BUF</x:v>
      </x:c>
      <x:c r="T17" s="13" t="str">
        <x:v>5.6600-5.9500</x:v>
      </x:c>
      <x:c r="U17" s="13" t="str">
        <x:v>No</x:v>
      </x:c>
      <x:c r="V17" s="13" t="str"/>
      <x:c r="W17" s="13" t="str">
        <x:f>IF(AND(D17="Aerial",OR(I17="Wetland",I17="Gas utility")),"REVIEW","PASS")</x:f>
        <x:v>PASS</x:v>
      </x:c>
      <x:c r="X17" s="13" t="str">
        <x:f>IF(OR(A17="",B17="",D17="",M17="",N17="",O17="",L17="",R17=""),"REVIEW","PASS")</x:f>
        <x:v>PASS</x:v>
      </x:c>
      <x:c r="Y17" s="13" t="n">
        <x:f>COUNTIFS($T$5:$T$189,T17)</x:f>
        <x:v>1</x:v>
      </x:c>
      <x:c r="Z17" s="13" t="str">
        <x:f>IF(Y17=1,"PASS",IF(U17="Yes - overlapping risks","PASS","REVIEW"))</x:f>
        <x:v>PASS</x:v>
      </x:c>
      <x:c r="AA17" s="28" t="n">
        <x:f>IF(COUNTIFS($B$5:B17,B17)=1,H17,0)</x:f>
        <x:v>0.29000000000000004</x:v>
      </x:c>
    </x:row>
    <x:row r="18">
      <x:c r="A18" s="20" t="str">
        <x:v>PJ-S0014</x:v>
      </x:c>
      <x:c r="B18" s="20" t="str">
        <x:v>PJ-B0013</x:v>
      </x:c>
      <x:c r="C18" s="20" t="str">
        <x:v>PJ-FBR-01</x:v>
      </x:c>
      <x:c r="D18" s="20" t="str">
        <x:v>Buried</x:v>
      </x:c>
      <x:c r="E18" s="29" t="n">
        <x:v>5.95</x:v>
      </x:c>
      <x:c r="F18" s="29" t="n">
        <x:v>6.09</x:v>
      </x:c>
      <x:c r="G18" s="25" t="n">
        <x:v>739.1999999999983</x:v>
      </x:c>
      <x:c r="H18" s="29" t="n">
        <x:v>0.13999999999999968</x:v>
      </x:c>
      <x:c r="I18" s="20" t="str">
        <x:v>Tribal area</x:v>
      </x:c>
      <x:c r="J18" s="20" t="str">
        <x:v>TRB-01</x:v>
      </x:c>
      <x:c r="K18" s="20" t="str">
        <x:v>Tribal area</x:v>
      </x:c>
      <x:c r="L18" s="20" t="str">
        <x:v>Prairie River Tribal Authority</x:v>
      </x:c>
      <x:c r="M18" s="20" t="str">
        <x:v>Cedar County</x:v>
      </x:c>
      <x:c r="N18" s="20" t="str">
        <x:v>Unincorporated</x:v>
      </x:c>
      <x:c r="O18" s="20" t="str">
        <x:v>State DOT District 4</x:v>
      </x:c>
      <x:c r="P18" s="20" t="str">
        <x:v>No</x:v>
      </x:c>
      <x:c r="Q18" s="20" t="str">
        <x:v>Longest</x:v>
      </x:c>
      <x:c r="R18" s="20" t="str">
        <x:v>PJ-PRM-006</x:v>
      </x:c>
      <x:c r="S18" s="20" t="str">
        <x:v>PJ-PRM-006-BUF</x:v>
      </x:c>
      <x:c r="T18" s="20" t="str">
        <x:v>5.9500-6.0900</x:v>
      </x:c>
      <x:c r="U18" s="20" t="str">
        <x:v>Yes - overlapping risks</x:v>
      </x:c>
      <x:c r="V18" s="20" t="str"/>
      <x:c r="W18" s="20" t="str">
        <x:f>IF(AND(D18="Aerial",OR(I18="Wetland",I18="Gas utility")),"REVIEW","PASS")</x:f>
        <x:v>PASS</x:v>
      </x:c>
      <x:c r="X18" s="20" t="str">
        <x:f>IF(OR(A18="",B18="",D18="",M18="",N18="",O18="",L18="",R18=""),"REVIEW","PASS")</x:f>
        <x:v>PASS</x:v>
      </x:c>
      <x:c r="Y18" s="20" t="n">
        <x:f>COUNTIFS($T$5:$T$189,T18)</x:f>
        <x:v>2</x:v>
      </x:c>
      <x:c r="Z18" s="20" t="str">
        <x:f>IF(Y18=1,"PASS",IF(U18="Yes - overlapping risks","PASS","REVIEW"))</x:f>
        <x:v>PASS</x:v>
      </x:c>
      <x:c r="AA18" s="29" t="n">
        <x:f>IF(COUNTIFS($B$5:B18,B18)=1,H18,0)</x:f>
        <x:v>0.13999999999999968</x:v>
      </x:c>
    </x:row>
    <x:row r="19">
      <x:c r="A19" s="13" t="str">
        <x:v>PJ-S0015</x:v>
      </x:c>
      <x:c r="B19" s="13" t="str">
        <x:v>PJ-B0013</x:v>
      </x:c>
      <x:c r="C19" s="13" t="str">
        <x:v>PJ-FBR-01</x:v>
      </x:c>
      <x:c r="D19" s="13" t="str">
        <x:v>Buried</x:v>
      </x:c>
      <x:c r="E19" s="28" t="n">
        <x:v>5.95</x:v>
      </x:c>
      <x:c r="F19" s="28" t="n">
        <x:v>6.09</x:v>
      </x:c>
      <x:c r="G19" s="24" t="n">
        <x:v>739.1999999999983</x:v>
      </x:c>
      <x:c r="H19" s="28" t="n">
        <x:v>0.13999999999999968</x:v>
      </x:c>
      <x:c r="I19" s="13" t="str">
        <x:v>Electric utility</x:v>
      </x:c>
      <x:c r="J19" s="13" t="str">
        <x:v>ELE-02</x:v>
      </x:c>
      <x:c r="K19" s="13" t="str">
        <x:v>Electric utility</x:v>
      </x:c>
      <x:c r="L19" s="13" t="str">
        <x:v>Midland Electric Cooperative</x:v>
      </x:c>
      <x:c r="M19" s="13" t="str">
        <x:v>Cedar County</x:v>
      </x:c>
      <x:c r="N19" s="13" t="str">
        <x:v>Unincorporated</x:v>
      </x:c>
      <x:c r="O19" s="13" t="str">
        <x:v>State DOT District 4</x:v>
      </x:c>
      <x:c r="P19" s="13" t="str">
        <x:v>No</x:v>
      </x:c>
      <x:c r="Q19" s="13" t="str">
        <x:v>Longest</x:v>
      </x:c>
      <x:c r="R19" s="13" t="str">
        <x:v>PJ-PRM-008</x:v>
      </x:c>
      <x:c r="S19" s="13" t="str">
        <x:v>PJ-PRM-008-BUF</x:v>
      </x:c>
      <x:c r="T19" s="13" t="str">
        <x:v>5.9500-6.0900</x:v>
      </x:c>
      <x:c r="U19" s="13" t="str">
        <x:v>Yes - overlapping risks</x:v>
      </x:c>
      <x:c r="V19" s="13" t="str"/>
      <x:c r="W19" s="13" t="str">
        <x:f>IF(AND(D19="Aerial",OR(I19="Wetland",I19="Gas utility")),"REVIEW","PASS")</x:f>
        <x:v>PASS</x:v>
      </x:c>
      <x:c r="X19" s="13" t="str">
        <x:f>IF(OR(A19="",B19="",D19="",M19="",N19="",O19="",L19="",R19=""),"REVIEW","PASS")</x:f>
        <x:v>PASS</x:v>
      </x:c>
      <x:c r="Y19" s="13" t="n">
        <x:f>COUNTIFS($T$5:$T$189,T19)</x:f>
        <x:v>2</x:v>
      </x:c>
      <x:c r="Z19" s="13" t="str">
        <x:f>IF(Y19=1,"PASS",IF(U19="Yes - overlapping risks","PASS","REVIEW"))</x:f>
        <x:v>PASS</x:v>
      </x:c>
      <x:c r="AA19" s="28" t="n">
        <x:f>IF(COUNTIFS($B$5:B19,B19)=1,H19,0)</x:f>
        <x:v>0</x:v>
      </x:c>
    </x:row>
    <x:row r="20">
      <x:c r="A20" s="20" t="str">
        <x:v>PJ-S0016</x:v>
      </x:c>
      <x:c r="B20" s="20" t="str">
        <x:v>PJ-B0014</x:v>
      </x:c>
      <x:c r="C20" s="20" t="str">
        <x:v>PJ-FBR-01</x:v>
      </x:c>
      <x:c r="D20" s="20" t="str">
        <x:v>Buried</x:v>
      </x:c>
      <x:c r="E20" s="29" t="n">
        <x:v>6.09</x:v>
      </x:c>
      <x:c r="F20" s="29" t="n">
        <x:v>6.61</x:v>
      </x:c>
      <x:c r="G20" s="25" t="n">
        <x:v>2745.6000000000026</x:v>
      </x:c>
      <x:c r="H20" s="29" t="n">
        <x:v>0.5200000000000005</x:v>
      </x:c>
      <x:c r="I20" s="20" t="str">
        <x:v>Tribal area</x:v>
      </x:c>
      <x:c r="J20" s="20" t="str">
        <x:v>TRB-01</x:v>
      </x:c>
      <x:c r="K20" s="20" t="str">
        <x:v>Tribal area</x:v>
      </x:c>
      <x:c r="L20" s="20" t="str">
        <x:v>Prairie River Tribal Authority</x:v>
      </x:c>
      <x:c r="M20" s="20" t="str">
        <x:v>Cedar County</x:v>
      </x:c>
      <x:c r="N20" s="20" t="str">
        <x:v>Unincorporated</x:v>
      </x:c>
      <x:c r="O20" s="20" t="str">
        <x:v>State DOT District 4</x:v>
      </x:c>
      <x:c r="P20" s="20" t="str">
        <x:v>No</x:v>
      </x:c>
      <x:c r="Q20" s="20" t="str">
        <x:v>Longest</x:v>
      </x:c>
      <x:c r="R20" s="20" t="str">
        <x:v>PJ-PRM-006</x:v>
      </x:c>
      <x:c r="S20" s="20" t="str">
        <x:v>PJ-PRM-006-BUF</x:v>
      </x:c>
      <x:c r="T20" s="20" t="str">
        <x:v>6.0900-6.6100</x:v>
      </x:c>
      <x:c r="U20" s="20" t="str">
        <x:v>No</x:v>
      </x:c>
      <x:c r="V20" s="20" t="str"/>
      <x:c r="W20" s="20" t="str">
        <x:f>IF(AND(D20="Aerial",OR(I20="Wetland",I20="Gas utility")),"REVIEW","PASS")</x:f>
        <x:v>PASS</x:v>
      </x:c>
      <x:c r="X20" s="20" t="str">
        <x:f>IF(OR(A20="",B20="",D20="",M20="",N20="",O20="",L20="",R20=""),"REVIEW","PASS")</x:f>
        <x:v>PASS</x:v>
      </x:c>
      <x:c r="Y20" s="20" t="n">
        <x:f>COUNTIFS($T$5:$T$189,T20)</x:f>
        <x:v>1</x:v>
      </x:c>
      <x:c r="Z20" s="20" t="str">
        <x:f>IF(Y20=1,"PASS",IF(U20="Yes - overlapping risks","PASS","REVIEW"))</x:f>
        <x:v>PASS</x:v>
      </x:c>
      <x:c r="AA20" s="29" t="n">
        <x:f>IF(COUNTIFS($B$5:B20,B20)=1,H20,0)</x:f>
        <x:v>0.5200000000000005</x:v>
      </x:c>
    </x:row>
    <x:row r="21">
      <x:c r="A21" s="13" t="str">
        <x:v>PJ-S0017</x:v>
      </x:c>
      <x:c r="B21" s="13" t="str">
        <x:v>PJ-B0015</x:v>
      </x:c>
      <x:c r="C21" s="13" t="str">
        <x:v>PJ-FBR-01</x:v>
      </x:c>
      <x:c r="D21" s="13" t="str">
        <x:v>Buried</x:v>
      </x:c>
      <x:c r="E21" s="28" t="n">
        <x:v>6.61</x:v>
      </x:c>
      <x:c r="F21" s="28" t="n">
        <x:v>6.99</x:v>
      </x:c>
      <x:c r="G21" s="24" t="n">
        <x:v>2006.3999999999994</x:v>
      </x:c>
      <x:c r="H21" s="28" t="n">
        <x:v>0.3799999999999999</x:v>
      </x:c>
      <x:c r="I21" s="13" t="str">
        <x:v>Tribal area</x:v>
      </x:c>
      <x:c r="J21" s="13" t="str">
        <x:v>TRB-01</x:v>
      </x:c>
      <x:c r="K21" s="13" t="str">
        <x:v>Tribal area</x:v>
      </x:c>
      <x:c r="L21" s="13" t="str">
        <x:v>Prairie River Tribal Authority</x:v>
      </x:c>
      <x:c r="M21" s="13" t="str">
        <x:v>Cedar County</x:v>
      </x:c>
      <x:c r="N21" s="13" t="str">
        <x:v>Unincorporated</x:v>
      </x:c>
      <x:c r="O21" s="13" t="str">
        <x:v>State DOT District 4</x:v>
      </x:c>
      <x:c r="P21" s="13" t="str">
        <x:v>No</x:v>
      </x:c>
      <x:c r="Q21" s="13" t="str">
        <x:v>Longest</x:v>
      </x:c>
      <x:c r="R21" s="13" t="str">
        <x:v>PJ-PRM-006</x:v>
      </x:c>
      <x:c r="S21" s="13" t="str">
        <x:v>PJ-PRM-006-BUF</x:v>
      </x:c>
      <x:c r="T21" s="13" t="str">
        <x:v>6.6100-6.9900</x:v>
      </x:c>
      <x:c r="U21" s="13" t="str">
        <x:v>Yes - overlapping risks</x:v>
      </x:c>
      <x:c r="V21" s="13" t="str"/>
      <x:c r="W21" s="13" t="str">
        <x:f>IF(AND(D21="Aerial",OR(I21="Wetland",I21="Gas utility")),"REVIEW","PASS")</x:f>
        <x:v>PASS</x:v>
      </x:c>
      <x:c r="X21" s="13" t="str">
        <x:f>IF(OR(A21="",B21="",D21="",M21="",N21="",O21="",L21="",R21=""),"REVIEW","PASS")</x:f>
        <x:v>PASS</x:v>
      </x:c>
      <x:c r="Y21" s="13" t="n">
        <x:f>COUNTIFS($T$5:$T$189,T21)</x:f>
        <x:v>2</x:v>
      </x:c>
      <x:c r="Z21" s="13" t="str">
        <x:f>IF(Y21=1,"PASS",IF(U21="Yes - overlapping risks","PASS","REVIEW"))</x:f>
        <x:v>PASS</x:v>
      </x:c>
      <x:c r="AA21" s="28" t="n">
        <x:f>IF(COUNTIFS($B$5:B21,B21)=1,H21,0)</x:f>
        <x:v>0.3799999999999999</x:v>
      </x:c>
    </x:row>
    <x:row r="22">
      <x:c r="A22" s="20" t="str">
        <x:v>PJ-S0018</x:v>
      </x:c>
      <x:c r="B22" s="20" t="str">
        <x:v>PJ-B0015</x:v>
      </x:c>
      <x:c r="C22" s="20" t="str">
        <x:v>PJ-FBR-01</x:v>
      </x:c>
      <x:c r="D22" s="20" t="str">
        <x:v>Buried</x:v>
      </x:c>
      <x:c r="E22" s="29" t="n">
        <x:v>6.61</x:v>
      </x:c>
      <x:c r="F22" s="29" t="n">
        <x:v>6.99</x:v>
      </x:c>
      <x:c r="G22" s="25" t="n">
        <x:v>2006.3999999999994</x:v>
      </x:c>
      <x:c r="H22" s="29" t="n">
        <x:v>0.3799999999999999</x:v>
      </x:c>
      <x:c r="I22" s="20" t="str">
        <x:v>Wetland</x:v>
      </x:c>
      <x:c r="J22" s="20" t="str">
        <x:v>WTL-03</x:v>
      </x:c>
      <x:c r="K22" s="20" t="str">
        <x:v>Wetland</x:v>
      </x:c>
      <x:c r="L22" s="20" t="str">
        <x:v>Regional Wetland Review Office</x:v>
      </x:c>
      <x:c r="M22" s="20" t="str">
        <x:v>Cedar County</x:v>
      </x:c>
      <x:c r="N22" s="20" t="str">
        <x:v>Unincorporated</x:v>
      </x:c>
      <x:c r="O22" s="20" t="str">
        <x:v>State DOT District 4</x:v>
      </x:c>
      <x:c r="P22" s="20" t="str">
        <x:v>No</x:v>
      </x:c>
      <x:c r="Q22" s="20" t="str">
        <x:v>Standard</x:v>
      </x:c>
      <x:c r="R22" s="20" t="str">
        <x:v>PJ-PRM-009</x:v>
      </x:c>
      <x:c r="S22" s="20" t="str">
        <x:v>PJ-PRM-009-BUF</x:v>
      </x:c>
      <x:c r="T22" s="20" t="str">
        <x:v>6.6100-6.9900</x:v>
      </x:c>
      <x:c r="U22" s="20" t="str">
        <x:v>Yes - overlapping risks</x:v>
      </x:c>
      <x:c r="V22" s="20" t="str"/>
      <x:c r="W22" s="20" t="str">
        <x:f>IF(AND(D22="Aerial",OR(I22="Wetland",I22="Gas utility")),"REVIEW","PASS")</x:f>
        <x:v>PASS</x:v>
      </x:c>
      <x:c r="X22" s="20" t="str">
        <x:f>IF(OR(A22="",B22="",D22="",M22="",N22="",O22="",L22="",R22=""),"REVIEW","PASS")</x:f>
        <x:v>PASS</x:v>
      </x:c>
      <x:c r="Y22" s="20" t="n">
        <x:f>COUNTIFS($T$5:$T$189,T22)</x:f>
        <x:v>2</x:v>
      </x:c>
      <x:c r="Z22" s="20" t="str">
        <x:f>IF(Y22=1,"PASS",IF(U22="Yes - overlapping risks","PASS","REVIEW"))</x:f>
        <x:v>PASS</x:v>
      </x:c>
      <x:c r="AA22" s="29" t="n">
        <x:f>IF(COUNTIFS($B$5:B22,B22)=1,H22,0)</x:f>
        <x:v>0</x:v>
      </x:c>
    </x:row>
    <x:row r="23">
      <x:c r="A23" s="13" t="str">
        <x:v>PJ-S0019</x:v>
      </x:c>
      <x:c r="B23" s="13" t="str">
        <x:v>PJ-B0016</x:v>
      </x:c>
      <x:c r="C23" s="13" t="str">
        <x:v>PJ-FBR-01</x:v>
      </x:c>
      <x:c r="D23" s="13" t="str">
        <x:v>Buried</x:v>
      </x:c>
      <x:c r="E23" s="28" t="n">
        <x:v>6.99</x:v>
      </x:c>
      <x:c r="F23" s="28" t="n">
        <x:v>7.22</x:v>
      </x:c>
      <x:c r="G23" s="24" t="n">
        <x:v>1214.3999999999976</x:v>
      </x:c>
      <x:c r="H23" s="28" t="n">
        <x:v>0.22999999999999954</x:v>
      </x:c>
      <x:c r="I23" s="13" t="str">
        <x:v>Tribal area</x:v>
      </x:c>
      <x:c r="J23" s="13" t="str">
        <x:v>TRB-01</x:v>
      </x:c>
      <x:c r="K23" s="13" t="str">
        <x:v>Tribal area</x:v>
      </x:c>
      <x:c r="L23" s="13" t="str">
        <x:v>Prairie River Tribal Authority</x:v>
      </x:c>
      <x:c r="M23" s="13" t="str">
        <x:v>Cedar County</x:v>
      </x:c>
      <x:c r="N23" s="13" t="str">
        <x:v>Unincorporated</x:v>
      </x:c>
      <x:c r="O23" s="13" t="str">
        <x:v>State DOT District 4</x:v>
      </x:c>
      <x:c r="P23" s="13" t="str">
        <x:v>No</x:v>
      </x:c>
      <x:c r="Q23" s="13" t="str">
        <x:v>Longest</x:v>
      </x:c>
      <x:c r="R23" s="13" t="str">
        <x:v>PJ-PRM-006</x:v>
      </x:c>
      <x:c r="S23" s="13" t="str">
        <x:v>PJ-PRM-006-BUF</x:v>
      </x:c>
      <x:c r="T23" s="13" t="str">
        <x:v>6.9900-7.2200</x:v>
      </x:c>
      <x:c r="U23" s="13" t="str">
        <x:v>No</x:v>
      </x:c>
      <x:c r="V23" s="13" t="str"/>
      <x:c r="W23" s="13" t="str">
        <x:f>IF(AND(D23="Aerial",OR(I23="Wetland",I23="Gas utility")),"REVIEW","PASS")</x:f>
        <x:v>PASS</x:v>
      </x:c>
      <x:c r="X23" s="13" t="str">
        <x:f>IF(OR(A23="",B23="",D23="",M23="",N23="",O23="",L23="",R23=""),"REVIEW","PASS")</x:f>
        <x:v>PASS</x:v>
      </x:c>
      <x:c r="Y23" s="13" t="n">
        <x:f>COUNTIFS($T$5:$T$189,T23)</x:f>
        <x:v>1</x:v>
      </x:c>
      <x:c r="Z23" s="13" t="str">
        <x:f>IF(Y23=1,"PASS",IF(U23="Yes - overlapping risks","PASS","REVIEW"))</x:f>
        <x:v>PASS</x:v>
      </x:c>
      <x:c r="AA23" s="28" t="n">
        <x:f>IF(COUNTIFS($B$5:B23,B23)=1,H23,0)</x:f>
        <x:v>0.22999999999999954</x:v>
      </x:c>
    </x:row>
    <x:row r="24">
      <x:c r="A24" s="20" t="str">
        <x:v>PJ-S0020</x:v>
      </x:c>
      <x:c r="B24" s="20" t="str">
        <x:v>PJ-B0017</x:v>
      </x:c>
      <x:c r="C24" s="20" t="str">
        <x:v>PJ-FBR-01</x:v>
      </x:c>
      <x:c r="D24" s="20" t="str">
        <x:v>Buried</x:v>
      </x:c>
      <x:c r="E24" s="29" t="n">
        <x:v>7.22</x:v>
      </x:c>
      <x:c r="F24" s="29" t="n">
        <x:v>7.33</x:v>
      </x:c>
      <x:c r="G24" s="25" t="n">
        <x:v>580.8000000000017</x:v>
      </x:c>
      <x:c r="H24" s="29" t="n">
        <x:v>0.11000000000000032</x:v>
      </x:c>
      <x:c r="I24" s="20" t="str">
        <x:v>Tribal area</x:v>
      </x:c>
      <x:c r="J24" s="20" t="str">
        <x:v>TRB-01</x:v>
      </x:c>
      <x:c r="K24" s="20" t="str">
        <x:v>Tribal area</x:v>
      </x:c>
      <x:c r="L24" s="20" t="str">
        <x:v>Prairie River Tribal Authority</x:v>
      </x:c>
      <x:c r="M24" s="20" t="str">
        <x:v>Cedar County</x:v>
      </x:c>
      <x:c r="N24" s="20" t="str">
        <x:v>Unincorporated</x:v>
      </x:c>
      <x:c r="O24" s="20" t="str">
        <x:v>State DOT District 4</x:v>
      </x:c>
      <x:c r="P24" s="20" t="str">
        <x:v>No</x:v>
      </x:c>
      <x:c r="Q24" s="20" t="str">
        <x:v>Longest</x:v>
      </x:c>
      <x:c r="R24" s="20" t="str">
        <x:v>PJ-PRM-006</x:v>
      </x:c>
      <x:c r="S24" s="20" t="str">
        <x:v>PJ-PRM-006-BUF</x:v>
      </x:c>
      <x:c r="T24" s="20" t="str">
        <x:v>7.2200-7.3300</x:v>
      </x:c>
      <x:c r="U24" s="20" t="str">
        <x:v>Yes - overlapping risks</x:v>
      </x:c>
      <x:c r="V24" s="20" t="str"/>
      <x:c r="W24" s="20" t="str">
        <x:f>IF(AND(D24="Aerial",OR(I24="Wetland",I24="Gas utility")),"REVIEW","PASS")</x:f>
        <x:v>PASS</x:v>
      </x:c>
      <x:c r="X24" s="20" t="str">
        <x:f>IF(OR(A24="",B24="",D24="",M24="",N24="",O24="",L24="",R24=""),"REVIEW","PASS")</x:f>
        <x:v>PASS</x:v>
      </x:c>
      <x:c r="Y24" s="20" t="n">
        <x:f>COUNTIFS($T$5:$T$189,T24)</x:f>
        <x:v>2</x:v>
      </x:c>
      <x:c r="Z24" s="20" t="str">
        <x:f>IF(Y24=1,"PASS",IF(U24="Yes - overlapping risks","PASS","REVIEW"))</x:f>
        <x:v>PASS</x:v>
      </x:c>
      <x:c r="AA24" s="29" t="n">
        <x:f>IF(COUNTIFS($B$5:B24,B24)=1,H24,0)</x:f>
        <x:v>0.11000000000000032</x:v>
      </x:c>
    </x:row>
    <x:row r="25">
      <x:c r="A25" s="13" t="str">
        <x:v>PJ-S0021</x:v>
      </x:c>
      <x:c r="B25" s="13" t="str">
        <x:v>PJ-B0017</x:v>
      </x:c>
      <x:c r="C25" s="13" t="str">
        <x:v>PJ-FBR-01</x:v>
      </x:c>
      <x:c r="D25" s="13" t="str">
        <x:v>Buried</x:v>
      </x:c>
      <x:c r="E25" s="28" t="n">
        <x:v>7.22</x:v>
      </x:c>
      <x:c r="F25" s="28" t="n">
        <x:v>7.33</x:v>
      </x:c>
      <x:c r="G25" s="24" t="n">
        <x:v>580.8000000000017</x:v>
      </x:c>
      <x:c r="H25" s="28" t="n">
        <x:v>0.11000000000000032</x:v>
      </x:c>
      <x:c r="I25" s="13" t="str">
        <x:v>Gas utility</x:v>
      </x:c>
      <x:c r="J25" s="13" t="str">
        <x:v>GAS-02</x:v>
      </x:c>
      <x:c r="K25" s="13" t="str">
        <x:v>Gas utility</x:v>
      </x:c>
      <x:c r="L25" s="13" t="str">
        <x:v>Heartland Gas Transmission</x:v>
      </x:c>
      <x:c r="M25" s="13" t="str">
        <x:v>Cedar County</x:v>
      </x:c>
      <x:c r="N25" s="13" t="str">
        <x:v>Unincorporated</x:v>
      </x:c>
      <x:c r="O25" s="13" t="str">
        <x:v>State DOT District 4</x:v>
      </x:c>
      <x:c r="P25" s="13" t="str">
        <x:v>No</x:v>
      </x:c>
      <x:c r="Q25" s="13" t="str">
        <x:v>Longest</x:v>
      </x:c>
      <x:c r="R25" s="13" t="str">
        <x:v>PJ-PRM-010</x:v>
      </x:c>
      <x:c r="S25" s="13" t="str">
        <x:v>PJ-PRM-010-BUF</x:v>
      </x:c>
      <x:c r="T25" s="13" t="str">
        <x:v>7.2200-7.3300</x:v>
      </x:c>
      <x:c r="U25" s="13" t="str">
        <x:v>Yes - overlapping risks</x:v>
      </x:c>
      <x:c r="V25" s="13" t="str"/>
      <x:c r="W25" s="13" t="str">
        <x:f>IF(AND(D25="Aerial",OR(I25="Wetland",I25="Gas utility")),"REVIEW","PASS")</x:f>
        <x:v>PASS</x:v>
      </x:c>
      <x:c r="X25" s="13" t="str">
        <x:f>IF(OR(A25="",B25="",D25="",M25="",N25="",O25="",L25="",R25=""),"REVIEW","PASS")</x:f>
        <x:v>PASS</x:v>
      </x:c>
      <x:c r="Y25" s="13" t="n">
        <x:f>COUNTIFS($T$5:$T$189,T25)</x:f>
        <x:v>2</x:v>
      </x:c>
      <x:c r="Z25" s="13" t="str">
        <x:f>IF(Y25=1,"PASS",IF(U25="Yes - overlapping risks","PASS","REVIEW"))</x:f>
        <x:v>PASS</x:v>
      </x:c>
      <x:c r="AA25" s="28" t="n">
        <x:f>IF(COUNTIFS($B$5:B25,B25)=1,H25,0)</x:f>
        <x:v>0</x:v>
      </x:c>
    </x:row>
    <x:row r="26">
      <x:c r="A26" s="20" t="str">
        <x:v>PJ-S0022</x:v>
      </x:c>
      <x:c r="B26" s="20" t="str">
        <x:v>PJ-B0018</x:v>
      </x:c>
      <x:c r="C26" s="20" t="str">
        <x:v>PJ-FBR-01</x:v>
      </x:c>
      <x:c r="D26" s="20" t="str">
        <x:v>Buried</x:v>
      </x:c>
      <x:c r="E26" s="29" t="n">
        <x:v>7.33</x:v>
      </x:c>
      <x:c r="F26" s="29" t="n">
        <x:v>7.4</x:v>
      </x:c>
      <x:c r="G26" s="25" t="n">
        <x:v>369.6000000000015</x:v>
      </x:c>
      <x:c r="H26" s="29" t="n">
        <x:v>0.07000000000000028</x:v>
      </x:c>
      <x:c r="I26" s="20" t="str">
        <x:v>Tribal area</x:v>
      </x:c>
      <x:c r="J26" s="20" t="str">
        <x:v>TRB-01</x:v>
      </x:c>
      <x:c r="K26" s="20" t="str">
        <x:v>Tribal area</x:v>
      </x:c>
      <x:c r="L26" s="20" t="str">
        <x:v>Prairie River Tribal Authority</x:v>
      </x:c>
      <x:c r="M26" s="20" t="str">
        <x:v>Cedar County</x:v>
      </x:c>
      <x:c r="N26" s="20" t="str">
        <x:v>Unincorporated</x:v>
      </x:c>
      <x:c r="O26" s="20" t="str">
        <x:v>State DOT District 4</x:v>
      </x:c>
      <x:c r="P26" s="20" t="str">
        <x:v>No</x:v>
      </x:c>
      <x:c r="Q26" s="20" t="str">
        <x:v>Longest</x:v>
      </x:c>
      <x:c r="R26" s="20" t="str">
        <x:v>PJ-PRM-006</x:v>
      </x:c>
      <x:c r="S26" s="20" t="str">
        <x:v>PJ-PRM-006-BUF</x:v>
      </x:c>
      <x:c r="T26" s="20" t="str">
        <x:v>7.3300-7.4000</x:v>
      </x:c>
      <x:c r="U26" s="20" t="str">
        <x:v>No</x:v>
      </x:c>
      <x:c r="V26" s="20" t="str"/>
      <x:c r="W26" s="20" t="str">
        <x:f>IF(AND(D26="Aerial",OR(I26="Wetland",I26="Gas utility")),"REVIEW","PASS")</x:f>
        <x:v>PASS</x:v>
      </x:c>
      <x:c r="X26" s="20" t="str">
        <x:f>IF(OR(A26="",B26="",D26="",M26="",N26="",O26="",L26="",R26=""),"REVIEW","PASS")</x:f>
        <x:v>PASS</x:v>
      </x:c>
      <x:c r="Y26" s="20" t="n">
        <x:f>COUNTIFS($T$5:$T$189,T26)</x:f>
        <x:v>1</x:v>
      </x:c>
      <x:c r="Z26" s="20" t="str">
        <x:f>IF(Y26=1,"PASS",IF(U26="Yes - overlapping risks","PASS","REVIEW"))</x:f>
        <x:v>PASS</x:v>
      </x:c>
      <x:c r="AA26" s="29" t="n">
        <x:f>IF(COUNTIFS($B$5:B26,B26)=1,H26,0)</x:f>
        <x:v>0.07000000000000028</x:v>
      </x:c>
    </x:row>
    <x:row r="27">
      <x:c r="A27" s="13" t="str">
        <x:v>PJ-S0023</x:v>
      </x:c>
      <x:c r="B27" s="13" t="str">
        <x:v>PJ-B0019</x:v>
      </x:c>
      <x:c r="C27" s="13" t="str">
        <x:v>PJ-FBR-01</x:v>
      </x:c>
      <x:c r="D27" s="13" t="str">
        <x:v>Buried</x:v>
      </x:c>
      <x:c r="E27" s="28" t="n">
        <x:v>7.4</x:v>
      </x:c>
      <x:c r="F27" s="28" t="n">
        <x:v>7.8</x:v>
      </x:c>
      <x:c r="G27" s="24" t="n">
        <x:v>2111.9999999999973</x:v>
      </x:c>
      <x:c r="H27" s="28" t="n">
        <x:v>0.39999999999999947</x:v>
      </x:c>
      <x:c r="I27" s="13" t="str">
        <x:v>Tribal area</x:v>
      </x:c>
      <x:c r="J27" s="13" t="str">
        <x:v>TRB-01</x:v>
      </x:c>
      <x:c r="K27" s="13" t="str">
        <x:v>Tribal area</x:v>
      </x:c>
      <x:c r="L27" s="13" t="str">
        <x:v>Prairie River Tribal Authority</x:v>
      </x:c>
      <x:c r="M27" s="13" t="str">
        <x:v>Cedar County</x:v>
      </x:c>
      <x:c r="N27" s="13" t="str">
        <x:v>Ashton</x:v>
      </x:c>
      <x:c r="O27" s="13" t="str">
        <x:v>State DOT District 4</x:v>
      </x:c>
      <x:c r="P27" s="13" t="str">
        <x:v>No</x:v>
      </x:c>
      <x:c r="Q27" s="13" t="str">
        <x:v>Longest</x:v>
      </x:c>
      <x:c r="R27" s="13" t="str">
        <x:v>PJ-PRM-011</x:v>
      </x:c>
      <x:c r="S27" s="13" t="str">
        <x:v>PJ-PRM-011-BUF</x:v>
      </x:c>
      <x:c r="T27" s="13" t="str">
        <x:v>7.4000-7.8000</x:v>
      </x:c>
      <x:c r="U27" s="13" t="str">
        <x:v>No</x:v>
      </x:c>
      <x:c r="V27" s="13" t="str"/>
      <x:c r="W27" s="13" t="str">
        <x:f>IF(AND(D27="Aerial",OR(I27="Wetland",I27="Gas utility")),"REVIEW","PASS")</x:f>
        <x:v>PASS</x:v>
      </x:c>
      <x:c r="X27" s="13" t="str">
        <x:f>IF(OR(A27="",B27="",D27="",M27="",N27="",O27="",L27="",R27=""),"REVIEW","PASS")</x:f>
        <x:v>PASS</x:v>
      </x:c>
      <x:c r="Y27" s="13" t="n">
        <x:f>COUNTIFS($T$5:$T$189,T27)</x:f>
        <x:v>1</x:v>
      </x:c>
      <x:c r="Z27" s="13" t="str">
        <x:f>IF(Y27=1,"PASS",IF(U27="Yes - overlapping risks","PASS","REVIEW"))</x:f>
        <x:v>PASS</x:v>
      </x:c>
      <x:c r="AA27" s="28" t="n">
        <x:f>IF(COUNTIFS($B$5:B27,B27)=1,H27,0)</x:f>
        <x:v>0.39999999999999947</x:v>
      </x:c>
    </x:row>
    <x:row r="28">
      <x:c r="A28" s="20" t="str">
        <x:v>PJ-S0024</x:v>
      </x:c>
      <x:c r="B28" s="20" t="str">
        <x:v>PJ-B0020</x:v>
      </x:c>
      <x:c r="C28" s="20" t="str">
        <x:v>PJ-FBR-01</x:v>
      </x:c>
      <x:c r="D28" s="20" t="str">
        <x:v>Buried</x:v>
      </x:c>
      <x:c r="E28" s="29" t="n">
        <x:v>7.8</x:v>
      </x:c>
      <x:c r="F28" s="29" t="n">
        <x:v>8.6</x:v>
      </x:c>
      <x:c r="G28" s="25" t="n">
        <x:v>4223.999999999999</x:v>
      </x:c>
      <x:c r="H28" s="29" t="n">
        <x:v>0.7999999999999998</x:v>
      </x:c>
      <x:c r="I28" s="20" t="str">
        <x:v>No added risk</x:v>
      </x:c>
      <x:c r="J28" s="20" t="str"/>
      <x:c r="K28" s="20" t="str">
        <x:v>Municipality</x:v>
      </x:c>
      <x:c r="L28" s="20" t="str">
        <x:v>City of Ashton</x:v>
      </x:c>
      <x:c r="M28" s="20" t="str">
        <x:v>Cedar County</x:v>
      </x:c>
      <x:c r="N28" s="20" t="str">
        <x:v>Ashton</x:v>
      </x:c>
      <x:c r="O28" s="20" t="str">
        <x:v>State DOT District 4</x:v>
      </x:c>
      <x:c r="P28" s="20" t="str">
        <x:v>No</x:v>
      </x:c>
      <x:c r="Q28" s="20" t="str">
        <x:v>Standard</x:v>
      </x:c>
      <x:c r="R28" s="20" t="str">
        <x:v>PJ-PRM-012</x:v>
      </x:c>
      <x:c r="S28" s="20" t="str">
        <x:v>PJ-PRM-012-BUF</x:v>
      </x:c>
      <x:c r="T28" s="20" t="str">
        <x:v>7.8000-8.6000</x:v>
      </x:c>
      <x:c r="U28" s="20" t="str">
        <x:v>No</x:v>
      </x:c>
      <x:c r="V28" s="20" t="str"/>
      <x:c r="W28" s="20" t="str">
        <x:f>IF(AND(D28="Aerial",OR(I28="Wetland",I28="Gas utility")),"REVIEW","PASS")</x:f>
        <x:v>PASS</x:v>
      </x:c>
      <x:c r="X28" s="20" t="str">
        <x:f>IF(OR(A28="",B28="",D28="",M28="",N28="",O28="",L28="",R28=""),"REVIEW","PASS")</x:f>
        <x:v>PASS</x:v>
      </x:c>
      <x:c r="Y28" s="20" t="n">
        <x:f>COUNTIFS($T$5:$T$189,T28)</x:f>
        <x:v>1</x:v>
      </x:c>
      <x:c r="Z28" s="20" t="str">
        <x:f>IF(Y28=1,"PASS",IF(U28="Yes - overlapping risks","PASS","REVIEW"))</x:f>
        <x:v>PASS</x:v>
      </x:c>
      <x:c r="AA28" s="29" t="n">
        <x:f>IF(COUNTIFS($B$5:B28,B28)=1,H28,0)</x:f>
        <x:v>0.7999999999999998</x:v>
      </x:c>
    </x:row>
    <x:row r="29">
      <x:c r="A29" s="13" t="str">
        <x:v>PJ-S0025</x:v>
      </x:c>
      <x:c r="B29" s="13" t="str">
        <x:v>PJ-B0021</x:v>
      </x:c>
      <x:c r="C29" s="13" t="str">
        <x:v>PJ-FBR-01</x:v>
      </x:c>
      <x:c r="D29" s="13" t="str">
        <x:v>Aerial</x:v>
      </x:c>
      <x:c r="E29" s="28" t="n">
        <x:v>8.6</x:v>
      </x:c>
      <x:c r="F29" s="28" t="n">
        <x:v>9.19</x:v>
      </x:c>
      <x:c r="G29" s="24" t="n">
        <x:v>3115.1999999999994</x:v>
      </x:c>
      <x:c r="H29" s="28" t="n">
        <x:v>0.5899999999999999</x:v>
      </x:c>
      <x:c r="I29" s="13" t="str">
        <x:v>No added risk</x:v>
      </x:c>
      <x:c r="J29" s="13" t="str"/>
      <x:c r="K29" s="13" t="str">
        <x:v>Municipality</x:v>
      </x:c>
      <x:c r="L29" s="13" t="str">
        <x:v>City of Ashton</x:v>
      </x:c>
      <x:c r="M29" s="13" t="str">
        <x:v>Cedar County</x:v>
      </x:c>
      <x:c r="N29" s="13" t="str">
        <x:v>Ashton</x:v>
      </x:c>
      <x:c r="O29" s="13" t="str">
        <x:v>State DOT District 4</x:v>
      </x:c>
      <x:c r="P29" s="13" t="str">
        <x:v>No</x:v>
      </x:c>
      <x:c r="Q29" s="13" t="str">
        <x:v>Standard</x:v>
      </x:c>
      <x:c r="R29" s="13" t="str">
        <x:v>PJ-PRM-012</x:v>
      </x:c>
      <x:c r="S29" s="13" t="str">
        <x:v>PJ-PRM-012-BUF</x:v>
      </x:c>
      <x:c r="T29" s="13" t="str">
        <x:v>8.6000-9.1900</x:v>
      </x:c>
      <x:c r="U29" s="13" t="str">
        <x:v>No</x:v>
      </x:c>
      <x:c r="V29" s="13" t="str"/>
      <x:c r="W29" s="13" t="str">
        <x:f>IF(AND(D29="Aerial",OR(I29="Wetland",I29="Gas utility")),"REVIEW","PASS")</x:f>
        <x:v>PASS</x:v>
      </x:c>
      <x:c r="X29" s="13" t="str">
        <x:f>IF(OR(A29="",B29="",D29="",M29="",N29="",O29="",L29="",R29=""),"REVIEW","PASS")</x:f>
        <x:v>PASS</x:v>
      </x:c>
      <x:c r="Y29" s="13" t="n">
        <x:f>COUNTIFS($T$5:$T$189,T29)</x:f>
        <x:v>1</x:v>
      </x:c>
      <x:c r="Z29" s="13" t="str">
        <x:f>IF(Y29=1,"PASS",IF(U29="Yes - overlapping risks","PASS","REVIEW"))</x:f>
        <x:v>PASS</x:v>
      </x:c>
      <x:c r="AA29" s="28" t="n">
        <x:f>IF(COUNTIFS($B$5:B29,B29)=1,H29,0)</x:f>
        <x:v>0.5899999999999999</x:v>
      </x:c>
    </x:row>
    <x:row r="30">
      <x:c r="A30" s="20" t="str">
        <x:v>PJ-S0026</x:v>
      </x:c>
      <x:c r="B30" s="20" t="str">
        <x:v>PJ-B0022</x:v>
      </x:c>
      <x:c r="C30" s="20" t="str">
        <x:v>PJ-FBR-01</x:v>
      </x:c>
      <x:c r="D30" s="20" t="str">
        <x:v>Aerial</x:v>
      </x:c>
      <x:c r="E30" s="29" t="n">
        <x:v>9.19</x:v>
      </x:c>
      <x:c r="F30" s="29" t="n">
        <x:v>9.65</x:v>
      </x:c>
      <x:c r="G30" s="25" t="n">
        <x:v>2428.8000000000047</x:v>
      </x:c>
      <x:c r="H30" s="29" t="n">
        <x:v>0.46000000000000085</x:v>
      </x:c>
      <x:c r="I30" s="20" t="str">
        <x:v>No added risk</x:v>
      </x:c>
      <x:c r="J30" s="20" t="str"/>
      <x:c r="K30" s="20" t="str">
        <x:v>Municipality</x:v>
      </x:c>
      <x:c r="L30" s="20" t="str">
        <x:v>City of Ashton</x:v>
      </x:c>
      <x:c r="M30" s="20" t="str">
        <x:v>Cedar County</x:v>
      </x:c>
      <x:c r="N30" s="20" t="str">
        <x:v>Ashton</x:v>
      </x:c>
      <x:c r="O30" s="20" t="str">
        <x:v>State DOT District 4</x:v>
      </x:c>
      <x:c r="P30" s="20" t="str">
        <x:v>No</x:v>
      </x:c>
      <x:c r="Q30" s="20" t="str">
        <x:v>Standard</x:v>
      </x:c>
      <x:c r="R30" s="20" t="str">
        <x:v>PJ-PRM-012</x:v>
      </x:c>
      <x:c r="S30" s="20" t="str">
        <x:v>PJ-PRM-012-BUF</x:v>
      </x:c>
      <x:c r="T30" s="20" t="str">
        <x:v>9.1900-9.6500</x:v>
      </x:c>
      <x:c r="U30" s="20" t="str">
        <x:v>No</x:v>
      </x:c>
      <x:c r="V30" s="20" t="str">
        <x:v>Wetland</x:v>
      </x:c>
      <x:c r="W30" s="20" t="str">
        <x:f>IF(AND(D30="Aerial",OR(I30="Wetland",I30="Gas utility")),"REVIEW","PASS")</x:f>
        <x:v>PASS</x:v>
      </x:c>
      <x:c r="X30" s="20" t="str">
        <x:f>IF(OR(A30="",B30="",D30="",M30="",N30="",O30="",L30="",R30=""),"REVIEW","PASS")</x:f>
        <x:v>PASS</x:v>
      </x:c>
      <x:c r="Y30" s="20" t="n">
        <x:f>COUNTIFS($T$5:$T$189,T30)</x:f>
        <x:v>1</x:v>
      </x:c>
      <x:c r="Z30" s="20" t="str">
        <x:f>IF(Y30=1,"PASS",IF(U30="Yes - overlapping risks","PASS","REVIEW"))</x:f>
        <x:v>PASS</x:v>
      </x:c>
      <x:c r="AA30" s="29" t="n">
        <x:f>IF(COUNTIFS($B$5:B30,B30)=1,H30,0)</x:f>
        <x:v>0.46000000000000085</x:v>
      </x:c>
    </x:row>
    <x:row r="31">
      <x:c r="A31" s="13" t="str">
        <x:v>PJ-S0027</x:v>
      </x:c>
      <x:c r="B31" s="13" t="str">
        <x:v>PJ-B0023</x:v>
      </x:c>
      <x:c r="C31" s="13" t="str">
        <x:v>PJ-FBR-01</x:v>
      </x:c>
      <x:c r="D31" s="13" t="str">
        <x:v>Aerial</x:v>
      </x:c>
      <x:c r="E31" s="28" t="n">
        <x:v>9.65</x:v>
      </x:c>
      <x:c r="F31" s="28" t="n">
        <x:v>11.2</x:v>
      </x:c>
      <x:c r="G31" s="24" t="n">
        <x:v>8183.9999999999945</x:v>
      </x:c>
      <x:c r="H31" s="28" t="n">
        <x:v>1.549999999999999</x:v>
      </x:c>
      <x:c r="I31" s="13" t="str">
        <x:v>No added risk</x:v>
      </x:c>
      <x:c r="J31" s="13" t="str"/>
      <x:c r="K31" s="13" t="str">
        <x:v>Municipality</x:v>
      </x:c>
      <x:c r="L31" s="13" t="str">
        <x:v>City of Ashton</x:v>
      </x:c>
      <x:c r="M31" s="13" t="str">
        <x:v>Cedar County</x:v>
      </x:c>
      <x:c r="N31" s="13" t="str">
        <x:v>Ashton</x:v>
      </x:c>
      <x:c r="O31" s="13" t="str">
        <x:v>State DOT District 4</x:v>
      </x:c>
      <x:c r="P31" s="13" t="str">
        <x:v>No</x:v>
      </x:c>
      <x:c r="Q31" s="13" t="str">
        <x:v>Standard</x:v>
      </x:c>
      <x:c r="R31" s="13" t="str">
        <x:v>PJ-PRM-012</x:v>
      </x:c>
      <x:c r="S31" s="13" t="str">
        <x:v>PJ-PRM-012-BUF</x:v>
      </x:c>
      <x:c r="T31" s="13" t="str">
        <x:v>9.6500-11.2000</x:v>
      </x:c>
      <x:c r="U31" s="13" t="str">
        <x:v>No</x:v>
      </x:c>
      <x:c r="V31" s="13" t="str"/>
      <x:c r="W31" s="13" t="str">
        <x:f>IF(AND(D31="Aerial",OR(I31="Wetland",I31="Gas utility")),"REVIEW","PASS")</x:f>
        <x:v>PASS</x:v>
      </x:c>
      <x:c r="X31" s="13" t="str">
        <x:f>IF(OR(A31="",B31="",D31="",M31="",N31="",O31="",L31="",R31=""),"REVIEW","PASS")</x:f>
        <x:v>PASS</x:v>
      </x:c>
      <x:c r="Y31" s="13" t="n">
        <x:f>COUNTIFS($T$5:$T$189,T31)</x:f>
        <x:v>1</x:v>
      </x:c>
      <x:c r="Z31" s="13" t="str">
        <x:f>IF(Y31=1,"PASS",IF(U31="Yes - overlapping risks","PASS","REVIEW"))</x:f>
        <x:v>PASS</x:v>
      </x:c>
      <x:c r="AA31" s="28" t="n">
        <x:f>IF(COUNTIFS($B$5:B31,B31)=1,H31,0)</x:f>
        <x:v>1.549999999999999</x:v>
      </x:c>
    </x:row>
    <x:row r="32">
      <x:c r="A32" s="20" t="str">
        <x:v>PJ-S0028</x:v>
      </x:c>
      <x:c r="B32" s="20" t="str">
        <x:v>PJ-B0024</x:v>
      </x:c>
      <x:c r="C32" s="20" t="str">
        <x:v>PJ-FBR-01</x:v>
      </x:c>
      <x:c r="D32" s="20" t="str">
        <x:v>Aerial</x:v>
      </x:c>
      <x:c r="E32" s="29" t="n">
        <x:v>11.2</x:v>
      </x:c>
      <x:c r="F32" s="29" t="n">
        <x:v>11.34</x:v>
      </x:c>
      <x:c r="G32" s="25" t="n">
        <x:v>739.200000000003</x:v>
      </x:c>
      <x:c r="H32" s="29" t="n">
        <x:v>0.14000000000000057</x:v>
      </x:c>
      <x:c r="I32" s="20" t="str">
        <x:v>Electric utility</x:v>
      </x:c>
      <x:c r="J32" s="20" t="str">
        <x:v>ELE-03</x:v>
      </x:c>
      <x:c r="K32" s="20" t="str">
        <x:v>Electric utility</x:v>
      </x:c>
      <x:c r="L32" s="20" t="str">
        <x:v>Prairie Grid Services</x:v>
      </x:c>
      <x:c r="M32" s="20" t="str">
        <x:v>Cedar County</x:v>
      </x:c>
      <x:c r="N32" s="20" t="str">
        <x:v>Ashton</x:v>
      </x:c>
      <x:c r="O32" s="20" t="str">
        <x:v>State DOT District 4</x:v>
      </x:c>
      <x:c r="P32" s="20" t="str">
        <x:v>No</x:v>
      </x:c>
      <x:c r="Q32" s="20" t="str">
        <x:v>Longest</x:v>
      </x:c>
      <x:c r="R32" s="20" t="str">
        <x:v>PJ-PRM-013</x:v>
      </x:c>
      <x:c r="S32" s="20" t="str">
        <x:v>PJ-PRM-013-BUF</x:v>
      </x:c>
      <x:c r="T32" s="20" t="str">
        <x:v>11.2000-11.3400</x:v>
      </x:c>
      <x:c r="U32" s="20" t="str">
        <x:v>No</x:v>
      </x:c>
      <x:c r="V32" s="20" t="str"/>
      <x:c r="W32" s="20" t="str">
        <x:f>IF(AND(D32="Aerial",OR(I32="Wetland",I32="Gas utility")),"REVIEW","PASS")</x:f>
        <x:v>PASS</x:v>
      </x:c>
      <x:c r="X32" s="20" t="str">
        <x:f>IF(OR(A32="",B32="",D32="",M32="",N32="",O32="",L32="",R32=""),"REVIEW","PASS")</x:f>
        <x:v>PASS</x:v>
      </x:c>
      <x:c r="Y32" s="20" t="n">
        <x:f>COUNTIFS($T$5:$T$189,T32)</x:f>
        <x:v>1</x:v>
      </x:c>
      <x:c r="Z32" s="20" t="str">
        <x:f>IF(Y32=1,"PASS",IF(U32="Yes - overlapping risks","PASS","REVIEW"))</x:f>
        <x:v>PASS</x:v>
      </x:c>
      <x:c r="AA32" s="29" t="n">
        <x:f>IF(COUNTIFS($B$5:B32,B32)=1,H32,0)</x:f>
        <x:v>0.14000000000000057</x:v>
      </x:c>
    </x:row>
    <x:row r="33">
      <x:c r="A33" s="13" t="str">
        <x:v>PJ-S0029</x:v>
      </x:c>
      <x:c r="B33" s="13" t="str">
        <x:v>PJ-B0025</x:v>
      </x:c>
      <x:c r="C33" s="13" t="str">
        <x:v>PJ-FBR-01</x:v>
      </x:c>
      <x:c r="D33" s="13" t="str">
        <x:v>Aerial</x:v>
      </x:c>
      <x:c r="E33" s="28" t="n">
        <x:v>11.34</x:v>
      </x:c>
      <x:c r="F33" s="28" t="n">
        <x:v>11.64</x:v>
      </x:c>
      <x:c r="G33" s="24" t="n">
        <x:v>1584.0000000000036</x:v>
      </x:c>
      <x:c r="H33" s="28" t="n">
        <x:v>0.3000000000000007</x:v>
      </x:c>
      <x:c r="I33" s="13" t="str">
        <x:v>No added risk</x:v>
      </x:c>
      <x:c r="J33" s="13" t="str"/>
      <x:c r="K33" s="13" t="str">
        <x:v>Municipality</x:v>
      </x:c>
      <x:c r="L33" s="13" t="str">
        <x:v>City of Ashton</x:v>
      </x:c>
      <x:c r="M33" s="13" t="str">
        <x:v>Cedar County</x:v>
      </x:c>
      <x:c r="N33" s="13" t="str">
        <x:v>Ashton</x:v>
      </x:c>
      <x:c r="O33" s="13" t="str">
        <x:v>State DOT District 4</x:v>
      </x:c>
      <x:c r="P33" s="13" t="str">
        <x:v>No</x:v>
      </x:c>
      <x:c r="Q33" s="13" t="str">
        <x:v>Standard</x:v>
      </x:c>
      <x:c r="R33" s="13" t="str">
        <x:v>PJ-PRM-012</x:v>
      </x:c>
      <x:c r="S33" s="13" t="str">
        <x:v>PJ-PRM-012-BUF</x:v>
      </x:c>
      <x:c r="T33" s="13" t="str">
        <x:v>11.3400-11.6400</x:v>
      </x:c>
      <x:c r="U33" s="13" t="str">
        <x:v>No</x:v>
      </x:c>
      <x:c r="V33" s="13" t="str"/>
      <x:c r="W33" s="13" t="str">
        <x:f>IF(AND(D33="Aerial",OR(I33="Wetland",I33="Gas utility")),"REVIEW","PASS")</x:f>
        <x:v>PASS</x:v>
      </x:c>
      <x:c r="X33" s="13" t="str">
        <x:f>IF(OR(A33="",B33="",D33="",M33="",N33="",O33="",L33="",R33=""),"REVIEW","PASS")</x:f>
        <x:v>PASS</x:v>
      </x:c>
      <x:c r="Y33" s="13" t="n">
        <x:f>COUNTIFS($T$5:$T$189,T33)</x:f>
        <x:v>1</x:v>
      </x:c>
      <x:c r="Z33" s="13" t="str">
        <x:f>IF(Y33=1,"PASS",IF(U33="Yes - overlapping risks","PASS","REVIEW"))</x:f>
        <x:v>PASS</x:v>
      </x:c>
      <x:c r="AA33" s="28" t="n">
        <x:f>IF(COUNTIFS($B$5:B33,B33)=1,H33,0)</x:f>
        <x:v>0.3000000000000007</x:v>
      </x:c>
    </x:row>
    <x:row r="34">
      <x:c r="A34" s="20" t="str">
        <x:v>PJ-S0030</x:v>
      </x:c>
      <x:c r="B34" s="20" t="str">
        <x:v>PJ-B0026</x:v>
      </x:c>
      <x:c r="C34" s="20" t="str">
        <x:v>PJ-FBR-01</x:v>
      </x:c>
      <x:c r="D34" s="20" t="str">
        <x:v>Aerial</x:v>
      </x:c>
      <x:c r="E34" s="29" t="n">
        <x:v>11.64</x:v>
      </x:c>
      <x:c r="F34" s="29" t="n">
        <x:v>11.75</x:v>
      </x:c>
      <x:c r="G34" s="25" t="n">
        <x:v>580.799999999997</x:v>
      </x:c>
      <x:c r="H34" s="29" t="n">
        <x:v>0.10999999999999943</x:v>
      </x:c>
      <x:c r="I34" s="20" t="str">
        <x:v>No added risk</x:v>
      </x:c>
      <x:c r="J34" s="20" t="str"/>
      <x:c r="K34" s="20" t="str">
        <x:v>Municipality</x:v>
      </x:c>
      <x:c r="L34" s="20" t="str">
        <x:v>City of Ashton</x:v>
      </x:c>
      <x:c r="M34" s="20" t="str">
        <x:v>Cedar County</x:v>
      </x:c>
      <x:c r="N34" s="20" t="str">
        <x:v>Ashton</x:v>
      </x:c>
      <x:c r="O34" s="20" t="str">
        <x:v>State DOT District 4</x:v>
      </x:c>
      <x:c r="P34" s="20" t="str">
        <x:v>No</x:v>
      </x:c>
      <x:c r="Q34" s="20" t="str">
        <x:v>Standard</x:v>
      </x:c>
      <x:c r="R34" s="20" t="str">
        <x:v>PJ-PRM-012</x:v>
      </x:c>
      <x:c r="S34" s="20" t="str">
        <x:v>PJ-PRM-012-BUF</x:v>
      </x:c>
      <x:c r="T34" s="20" t="str">
        <x:v>11.6400-11.7500</x:v>
      </x:c>
      <x:c r="U34" s="20" t="str">
        <x:v>No</x:v>
      </x:c>
      <x:c r="V34" s="20" t="str">
        <x:v>Gas utility</x:v>
      </x:c>
      <x:c r="W34" s="20" t="str">
        <x:f>IF(AND(D34="Aerial",OR(I34="Wetland",I34="Gas utility")),"REVIEW","PASS")</x:f>
        <x:v>PASS</x:v>
      </x:c>
      <x:c r="X34" s="20" t="str">
        <x:f>IF(OR(A34="",B34="",D34="",M34="",N34="",O34="",L34="",R34=""),"REVIEW","PASS")</x:f>
        <x:v>PASS</x:v>
      </x:c>
      <x:c r="Y34" s="20" t="n">
        <x:f>COUNTIFS($T$5:$T$189,T34)</x:f>
        <x:v>1</x:v>
      </x:c>
      <x:c r="Z34" s="20" t="str">
        <x:f>IF(Y34=1,"PASS",IF(U34="Yes - overlapping risks","PASS","REVIEW"))</x:f>
        <x:v>PASS</x:v>
      </x:c>
      <x:c r="AA34" s="29" t="n">
        <x:f>IF(COUNTIFS($B$5:B34,B34)=1,H34,0)</x:f>
        <x:v>0.10999999999999943</x:v>
      </x:c>
    </x:row>
    <x:row r="35">
      <x:c r="A35" s="13" t="str">
        <x:v>PJ-S0031</x:v>
      </x:c>
      <x:c r="B35" s="13" t="str">
        <x:v>PJ-B0027</x:v>
      </x:c>
      <x:c r="C35" s="13" t="str">
        <x:v>PJ-FBR-01</x:v>
      </x:c>
      <x:c r="D35" s="13" t="str">
        <x:v>Aerial</x:v>
      </x:c>
      <x:c r="E35" s="28" t="n">
        <x:v>11.75</x:v>
      </x:c>
      <x:c r="F35" s="28" t="n">
        <x:v>11.92</x:v>
      </x:c>
      <x:c r="G35" s="24" t="n">
        <x:v>897.5999999999997</x:v>
      </x:c>
      <x:c r="H35" s="28" t="n">
        <x:v>0.16999999999999993</x:v>
      </x:c>
      <x:c r="I35" s="13" t="str">
        <x:v>No added risk</x:v>
      </x:c>
      <x:c r="J35" s="13" t="str"/>
      <x:c r="K35" s="13" t="str">
        <x:v>Municipality</x:v>
      </x:c>
      <x:c r="L35" s="13" t="str">
        <x:v>City of Ashton</x:v>
      </x:c>
      <x:c r="M35" s="13" t="str">
        <x:v>Cedar County</x:v>
      </x:c>
      <x:c r="N35" s="13" t="str">
        <x:v>Ashton</x:v>
      </x:c>
      <x:c r="O35" s="13" t="str">
        <x:v>State DOT District 4</x:v>
      </x:c>
      <x:c r="P35" s="13" t="str">
        <x:v>No</x:v>
      </x:c>
      <x:c r="Q35" s="13" t="str">
        <x:v>Standard</x:v>
      </x:c>
      <x:c r="R35" s="13" t="str">
        <x:v>PJ-PRM-012</x:v>
      </x:c>
      <x:c r="S35" s="13" t="str">
        <x:v>PJ-PRM-012-BUF</x:v>
      </x:c>
      <x:c r="T35" s="13" t="str">
        <x:v>11.7500-11.9200</x:v>
      </x:c>
      <x:c r="U35" s="13" t="str">
        <x:v>No</x:v>
      </x:c>
      <x:c r="V35" s="13" t="str"/>
      <x:c r="W35" s="13" t="str">
        <x:f>IF(AND(D35="Aerial",OR(I35="Wetland",I35="Gas utility")),"REVIEW","PASS")</x:f>
        <x:v>PASS</x:v>
      </x:c>
      <x:c r="X35" s="13" t="str">
        <x:f>IF(OR(A35="",B35="",D35="",M35="",N35="",O35="",L35="",R35=""),"REVIEW","PASS")</x:f>
        <x:v>PASS</x:v>
      </x:c>
      <x:c r="Y35" s="13" t="n">
        <x:f>COUNTIFS($T$5:$T$189,T35)</x:f>
        <x:v>1</x:v>
      </x:c>
      <x:c r="Z35" s="13" t="str">
        <x:f>IF(Y35=1,"PASS",IF(U35="Yes - overlapping risks","PASS","REVIEW"))</x:f>
        <x:v>PASS</x:v>
      </x:c>
      <x:c r="AA35" s="28" t="n">
        <x:f>IF(COUNTIFS($B$5:B35,B35)=1,H35,0)</x:f>
        <x:v>0.16999999999999993</x:v>
      </x:c>
    </x:row>
    <x:row r="36">
      <x:c r="A36" s="20" t="str">
        <x:v>PJ-S0032</x:v>
      </x:c>
      <x:c r="B36" s="20" t="str">
        <x:v>PJ-B0028</x:v>
      </x:c>
      <x:c r="C36" s="20" t="str">
        <x:v>PJ-FBR-01</x:v>
      </x:c>
      <x:c r="D36" s="20" t="str">
        <x:v>Aerial</x:v>
      </x:c>
      <x:c r="E36" s="29" t="n">
        <x:v>11.92</x:v>
      </x:c>
      <x:c r="F36" s="29" t="n">
        <x:v>12.14</x:v>
      </x:c>
      <x:c r="G36" s="25" t="n">
        <x:v>1161.6000000000033</x:v>
      </x:c>
      <x:c r="H36" s="29" t="n">
        <x:v>0.22000000000000064</x:v>
      </x:c>
      <x:c r="I36" s="20" t="str">
        <x:v>No added risk</x:v>
      </x:c>
      <x:c r="J36" s="20" t="str"/>
      <x:c r="K36" s="20" t="str">
        <x:v>Municipality</x:v>
      </x:c>
      <x:c r="L36" s="20" t="str">
        <x:v>City of Ashton</x:v>
      </x:c>
      <x:c r="M36" s="20" t="str">
        <x:v>Cedar County</x:v>
      </x:c>
      <x:c r="N36" s="20" t="str">
        <x:v>Ashton</x:v>
      </x:c>
      <x:c r="O36" s="20" t="str">
        <x:v>State DOT District 4</x:v>
      </x:c>
      <x:c r="P36" s="20" t="str">
        <x:v>No</x:v>
      </x:c>
      <x:c r="Q36" s="20" t="str">
        <x:v>Standard</x:v>
      </x:c>
      <x:c r="R36" s="20" t="str">
        <x:v>PJ-PRM-012</x:v>
      </x:c>
      <x:c r="S36" s="20" t="str">
        <x:v>PJ-PRM-012-BUF</x:v>
      </x:c>
      <x:c r="T36" s="20" t="str">
        <x:v>11.9200-12.1400</x:v>
      </x:c>
      <x:c r="U36" s="20" t="str">
        <x:v>No</x:v>
      </x:c>
      <x:c r="V36" s="20" t="str">
        <x:v>Wetland</x:v>
      </x:c>
      <x:c r="W36" s="20" t="str">
        <x:f>IF(AND(D36="Aerial",OR(I36="Wetland",I36="Gas utility")),"REVIEW","PASS")</x:f>
        <x:v>PASS</x:v>
      </x:c>
      <x:c r="X36" s="20" t="str">
        <x:f>IF(OR(A36="",B36="",D36="",M36="",N36="",O36="",L36="",R36=""),"REVIEW","PASS")</x:f>
        <x:v>PASS</x:v>
      </x:c>
      <x:c r="Y36" s="20" t="n">
        <x:f>COUNTIFS($T$5:$T$189,T36)</x:f>
        <x:v>1</x:v>
      </x:c>
      <x:c r="Z36" s="20" t="str">
        <x:f>IF(Y36=1,"PASS",IF(U36="Yes - overlapping risks","PASS","REVIEW"))</x:f>
        <x:v>PASS</x:v>
      </x:c>
      <x:c r="AA36" s="29" t="n">
        <x:f>IF(COUNTIFS($B$5:B36,B36)=1,H36,0)</x:f>
        <x:v>0.22000000000000064</x:v>
      </x:c>
    </x:row>
    <x:row r="37">
      <x:c r="A37" s="13" t="str">
        <x:v>PJ-S0033</x:v>
      </x:c>
      <x:c r="B37" s="13" t="str">
        <x:v>PJ-B0029</x:v>
      </x:c>
      <x:c r="C37" s="13" t="str">
        <x:v>PJ-FBR-01</x:v>
      </x:c>
      <x:c r="D37" s="13" t="str">
        <x:v>Aerial</x:v>
      </x:c>
      <x:c r="E37" s="28" t="n">
        <x:v>12.14</x:v>
      </x:c>
      <x:c r="F37" s="28" t="n">
        <x:v>12.55</x:v>
      </x:c>
      <x:c r="G37" s="24" t="n">
        <x:v>2164.8000000000006</x:v>
      </x:c>
      <x:c r="H37" s="28" t="n">
        <x:v>0.41000000000000014</x:v>
      </x:c>
      <x:c r="I37" s="13" t="str">
        <x:v>No added risk</x:v>
      </x:c>
      <x:c r="J37" s="13" t="str"/>
      <x:c r="K37" s="13" t="str">
        <x:v>Municipality</x:v>
      </x:c>
      <x:c r="L37" s="13" t="str">
        <x:v>City of Ashton</x:v>
      </x:c>
      <x:c r="M37" s="13" t="str">
        <x:v>Cedar County</x:v>
      </x:c>
      <x:c r="N37" s="13" t="str">
        <x:v>Ashton</x:v>
      </x:c>
      <x:c r="O37" s="13" t="str">
        <x:v>State DOT District 4</x:v>
      </x:c>
      <x:c r="P37" s="13" t="str">
        <x:v>No</x:v>
      </x:c>
      <x:c r="Q37" s="13" t="str">
        <x:v>Standard</x:v>
      </x:c>
      <x:c r="R37" s="13" t="str">
        <x:v>PJ-PRM-012</x:v>
      </x:c>
      <x:c r="S37" s="13" t="str">
        <x:v>PJ-PRM-012-BUF</x:v>
      </x:c>
      <x:c r="T37" s="13" t="str">
        <x:v>12.1400-12.5500</x:v>
      </x:c>
      <x:c r="U37" s="13" t="str">
        <x:v>No</x:v>
      </x:c>
      <x:c r="V37" s="13" t="str"/>
      <x:c r="W37" s="13" t="str">
        <x:f>IF(AND(D37="Aerial",OR(I37="Wetland",I37="Gas utility")),"REVIEW","PASS")</x:f>
        <x:v>PASS</x:v>
      </x:c>
      <x:c r="X37" s="13" t="str">
        <x:f>IF(OR(A37="",B37="",D37="",M37="",N37="",O37="",L37="",R37=""),"REVIEW","PASS")</x:f>
        <x:v>PASS</x:v>
      </x:c>
      <x:c r="Y37" s="13" t="n">
        <x:f>COUNTIFS($T$5:$T$189,T37)</x:f>
        <x:v>1</x:v>
      </x:c>
      <x:c r="Z37" s="13" t="str">
        <x:f>IF(Y37=1,"PASS",IF(U37="Yes - overlapping risks","PASS","REVIEW"))</x:f>
        <x:v>PASS</x:v>
      </x:c>
      <x:c r="AA37" s="28" t="n">
        <x:f>IF(COUNTIFS($B$5:B37,B37)=1,H37,0)</x:f>
        <x:v>0.41000000000000014</x:v>
      </x:c>
    </x:row>
    <x:row r="38">
      <x:c r="A38" s="20" t="str">
        <x:v>PJ-S0034</x:v>
      </x:c>
      <x:c r="B38" s="20" t="str">
        <x:v>PJ-B0030</x:v>
      </x:c>
      <x:c r="C38" s="20" t="str">
        <x:v>PJ-FBR-01</x:v>
      </x:c>
      <x:c r="D38" s="20" t="str">
        <x:v>Aerial</x:v>
      </x:c>
      <x:c r="E38" s="29" t="n">
        <x:v>12.55</x:v>
      </x:c>
      <x:c r="F38" s="29" t="n">
        <x:v>12.71</x:v>
      </x:c>
      <x:c r="G38" s="25" t="n">
        <x:v>844.8000000000008</x:v>
      </x:c>
      <x:c r="H38" s="29" t="n">
        <x:v>0.16000000000000014</x:v>
      </x:c>
      <x:c r="I38" s="20" t="str">
        <x:v>Railroad</x:v>
      </x:c>
      <x:c r="J38" s="20" t="str">
        <x:v>RR-02</x:v>
      </x:c>
      <x:c r="K38" s="20" t="str">
        <x:v>Railroad</x:v>
      </x:c>
      <x:c r="L38" s="20" t="str">
        <x:v>Heartland Rail Company</x:v>
      </x:c>
      <x:c r="M38" s="20" t="str">
        <x:v>Cedar County</x:v>
      </x:c>
      <x:c r="N38" s="20" t="str">
        <x:v>Ashton</x:v>
      </x:c>
      <x:c r="O38" s="20" t="str">
        <x:v>State DOT District 4</x:v>
      </x:c>
      <x:c r="P38" s="20" t="str">
        <x:v>No</x:v>
      </x:c>
      <x:c r="Q38" s="20" t="str">
        <x:v>Longest</x:v>
      </x:c>
      <x:c r="R38" s="20" t="str">
        <x:v>PJ-PRM-014</x:v>
      </x:c>
      <x:c r="S38" s="20" t="str">
        <x:v>PJ-PRM-014-BUF</x:v>
      </x:c>
      <x:c r="T38" s="20" t="str">
        <x:v>12.5500-12.7100</x:v>
      </x:c>
      <x:c r="U38" s="20" t="str">
        <x:v>No</x:v>
      </x:c>
      <x:c r="V38" s="20" t="str"/>
      <x:c r="W38" s="20" t="str">
        <x:f>IF(AND(D38="Aerial",OR(I38="Wetland",I38="Gas utility")),"REVIEW","PASS")</x:f>
        <x:v>PASS</x:v>
      </x:c>
      <x:c r="X38" s="20" t="str">
        <x:f>IF(OR(A38="",B38="",D38="",M38="",N38="",O38="",L38="",R38=""),"REVIEW","PASS")</x:f>
        <x:v>PASS</x:v>
      </x:c>
      <x:c r="Y38" s="20" t="n">
        <x:f>COUNTIFS($T$5:$T$189,T38)</x:f>
        <x:v>1</x:v>
      </x:c>
      <x:c r="Z38" s="20" t="str">
        <x:f>IF(Y38=1,"PASS",IF(U38="Yes - overlapping risks","PASS","REVIEW"))</x:f>
        <x:v>PASS</x:v>
      </x:c>
      <x:c r="AA38" s="29" t="n">
        <x:f>IF(COUNTIFS($B$5:B38,B38)=1,H38,0)</x:f>
        <x:v>0.16000000000000014</x:v>
      </x:c>
    </x:row>
    <x:row r="39">
      <x:c r="A39" s="13" t="str">
        <x:v>PJ-S0035</x:v>
      </x:c>
      <x:c r="B39" s="13" t="str">
        <x:v>PJ-B0031</x:v>
      </x:c>
      <x:c r="C39" s="13" t="str">
        <x:v>PJ-FBR-01</x:v>
      </x:c>
      <x:c r="D39" s="13" t="str">
        <x:v>Aerial</x:v>
      </x:c>
      <x:c r="E39" s="28" t="n">
        <x:v>12.71</x:v>
      </x:c>
      <x:c r="F39" s="28" t="n">
        <x:v>12.8</x:v>
      </x:c>
      <x:c r="G39" s="24" t="n">
        <x:v>475.19999999999925</x:v>
      </x:c>
      <x:c r="H39" s="28" t="n">
        <x:v>0.08999999999999986</x:v>
      </x:c>
      <x:c r="I39" s="13" t="str">
        <x:v>No added risk</x:v>
      </x:c>
      <x:c r="J39" s="13" t="str"/>
      <x:c r="K39" s="13" t="str">
        <x:v>Municipality</x:v>
      </x:c>
      <x:c r="L39" s="13" t="str">
        <x:v>City of Ashton</x:v>
      </x:c>
      <x:c r="M39" s="13" t="str">
        <x:v>Cedar County</x:v>
      </x:c>
      <x:c r="N39" s="13" t="str">
        <x:v>Ashton</x:v>
      </x:c>
      <x:c r="O39" s="13" t="str">
        <x:v>State DOT District 4</x:v>
      </x:c>
      <x:c r="P39" s="13" t="str">
        <x:v>No</x:v>
      </x:c>
      <x:c r="Q39" s="13" t="str">
        <x:v>Standard</x:v>
      </x:c>
      <x:c r="R39" s="13" t="str">
        <x:v>PJ-PRM-012</x:v>
      </x:c>
      <x:c r="S39" s="13" t="str">
        <x:v>PJ-PRM-012-BUF</x:v>
      </x:c>
      <x:c r="T39" s="13" t="str">
        <x:v>12.7100-12.8000</x:v>
      </x:c>
      <x:c r="U39" s="13" t="str">
        <x:v>No</x:v>
      </x:c>
      <x:c r="V39" s="13" t="str"/>
      <x:c r="W39" s="13" t="str">
        <x:f>IF(AND(D39="Aerial",OR(I39="Wetland",I39="Gas utility")),"REVIEW","PASS")</x:f>
        <x:v>PASS</x:v>
      </x:c>
      <x:c r="X39" s="13" t="str">
        <x:f>IF(OR(A39="",B39="",D39="",M39="",N39="",O39="",L39="",R39=""),"REVIEW","PASS")</x:f>
        <x:v>PASS</x:v>
      </x:c>
      <x:c r="Y39" s="13" t="n">
        <x:f>COUNTIFS($T$5:$T$189,T39)</x:f>
        <x:v>1</x:v>
      </x:c>
      <x:c r="Z39" s="13" t="str">
        <x:f>IF(Y39=1,"PASS",IF(U39="Yes - overlapping risks","PASS","REVIEW"))</x:f>
        <x:v>PASS</x:v>
      </x:c>
      <x:c r="AA39" s="28" t="n">
        <x:f>IF(COUNTIFS($B$5:B39,B39)=1,H39,0)</x:f>
        <x:v>0.08999999999999986</x:v>
      </x:c>
    </x:row>
    <x:row r="40">
      <x:c r="A40" s="20" t="str">
        <x:v>PJ-S0036</x:v>
      </x:c>
      <x:c r="B40" s="20" t="str">
        <x:v>PJ-B0032</x:v>
      </x:c>
      <x:c r="C40" s="20" t="str">
        <x:v>PJ-FBR-01</x:v>
      </x:c>
      <x:c r="D40" s="20" t="str">
        <x:v>Aerial</x:v>
      </x:c>
      <x:c r="E40" s="29" t="n">
        <x:v>12.8</x:v>
      </x:c>
      <x:c r="F40" s="29" t="n">
        <x:v>14.5</x:v>
      </x:c>
      <x:c r="G40" s="25" t="n">
        <x:v>8975.999999999996</x:v>
      </x:c>
      <x:c r="H40" s="29" t="n">
        <x:v>1.6999999999999993</x:v>
      </x:c>
      <x:c r="I40" s="20" t="str">
        <x:v>No added risk</x:v>
      </x:c>
      <x:c r="J40" s="20" t="str"/>
      <x:c r="K40" s="20" t="str">
        <x:v>County</x:v>
      </x:c>
      <x:c r="L40" s="20" t="str">
        <x:v>Cedar County</x:v>
      </x:c>
      <x:c r="M40" s="20" t="str">
        <x:v>Cedar County</x:v>
      </x:c>
      <x:c r="N40" s="20" t="str">
        <x:v>Unincorporated</x:v>
      </x:c>
      <x:c r="O40" s="20" t="str">
        <x:v>State DOT District 4</x:v>
      </x:c>
      <x:c r="P40" s="20" t="str">
        <x:v>No</x:v>
      </x:c>
      <x:c r="Q40" s="20" t="str">
        <x:v>Standard</x:v>
      </x:c>
      <x:c r="R40" s="20" t="str">
        <x:v>PJ-PRM-001</x:v>
      </x:c>
      <x:c r="S40" s="20" t="str">
        <x:v>PJ-PRM-001-BUF</x:v>
      </x:c>
      <x:c r="T40" s="20" t="str">
        <x:v>12.8000-14.5000</x:v>
      </x:c>
      <x:c r="U40" s="20" t="str">
        <x:v>No</x:v>
      </x:c>
      <x:c r="V40" s="20" t="str"/>
      <x:c r="W40" s="20" t="str">
        <x:f>IF(AND(D40="Aerial",OR(I40="Wetland",I40="Gas utility")),"REVIEW","PASS")</x:f>
        <x:v>PASS</x:v>
      </x:c>
      <x:c r="X40" s="20" t="str">
        <x:f>IF(OR(A40="",B40="",D40="",M40="",N40="",O40="",L40="",R40=""),"REVIEW","PASS")</x:f>
        <x:v>PASS</x:v>
      </x:c>
      <x:c r="Y40" s="20" t="n">
        <x:f>COUNTIFS($T$5:$T$189,T40)</x:f>
        <x:v>1</x:v>
      </x:c>
      <x:c r="Z40" s="20" t="str">
        <x:f>IF(Y40=1,"PASS",IF(U40="Yes - overlapping risks","PASS","REVIEW"))</x:f>
        <x:v>PASS</x:v>
      </x:c>
      <x:c r="AA40" s="29" t="n">
        <x:f>IF(COUNTIFS($B$5:B40,B40)=1,H40,0)</x:f>
        <x:v>1.6999999999999993</x:v>
      </x:c>
    </x:row>
    <x:row r="41">
      <x:c r="A41" s="13" t="str">
        <x:v>PJ-S0037</x:v>
      </x:c>
      <x:c r="B41" s="13" t="str">
        <x:v>PJ-B0033</x:v>
      </x:c>
      <x:c r="C41" s="13" t="str">
        <x:v>PJ-FBR-01</x:v>
      </x:c>
      <x:c r="D41" s="13" t="str">
        <x:v>Aerial</x:v>
      </x:c>
      <x:c r="E41" s="28" t="n">
        <x:v>14.5</x:v>
      </x:c>
      <x:c r="F41" s="28" t="n">
        <x:v>14.65</x:v>
      </x:c>
      <x:c r="G41" s="24" t="n">
        <x:v>792.0000000000018</x:v>
      </x:c>
      <x:c r="H41" s="28" t="n">
        <x:v>0.15000000000000036</x:v>
      </x:c>
      <x:c r="I41" s="13" t="str">
        <x:v>No added risk</x:v>
      </x:c>
      <x:c r="J41" s="13" t="str"/>
      <x:c r="K41" s="13" t="str">
        <x:v>DOT</x:v>
      </x:c>
      <x:c r="L41" s="13" t="str">
        <x:v>State DOT District 4</x:v>
      </x:c>
      <x:c r="M41" s="13" t="str">
        <x:v>Cedar County</x:v>
      </x:c>
      <x:c r="N41" s="13" t="str">
        <x:v>Unincorporated</x:v>
      </x:c>
      <x:c r="O41" s="13" t="str">
        <x:v>State DOT District 4</x:v>
      </x:c>
      <x:c r="P41" s="13" t="str">
        <x:v>Yes</x:v>
      </x:c>
      <x:c r="Q41" s="13" t="str">
        <x:v>Elevated</x:v>
      </x:c>
      <x:c r="R41" s="13" t="str">
        <x:v>PJ-PRM-015</x:v>
      </x:c>
      <x:c r="S41" s="13" t="str">
        <x:v>PJ-PRM-015-BUF</x:v>
      </x:c>
      <x:c r="T41" s="13" t="str">
        <x:v>14.5000-14.6500</x:v>
      </x:c>
      <x:c r="U41" s="13" t="str">
        <x:v>No</x:v>
      </x:c>
      <x:c r="V41" s="13" t="str"/>
      <x:c r="W41" s="13" t="str">
        <x:f>IF(AND(D41="Aerial",OR(I41="Wetland",I41="Gas utility")),"REVIEW","PASS")</x:f>
        <x:v>PASS</x:v>
      </x:c>
      <x:c r="X41" s="13" t="str">
        <x:f>IF(OR(A41="",B41="",D41="",M41="",N41="",O41="",L41="",R41=""),"REVIEW","PASS")</x:f>
        <x:v>PASS</x:v>
      </x:c>
      <x:c r="Y41" s="13" t="n">
        <x:f>COUNTIFS($T$5:$T$189,T41)</x:f>
        <x:v>1</x:v>
      </x:c>
      <x:c r="Z41" s="13" t="str">
        <x:f>IF(Y41=1,"PASS",IF(U41="Yes - overlapping risks","PASS","REVIEW"))</x:f>
        <x:v>PASS</x:v>
      </x:c>
      <x:c r="AA41" s="28" t="n">
        <x:f>IF(COUNTIFS($B$5:B41,B41)=1,H41,0)</x:f>
        <x:v>0.15000000000000036</x:v>
      </x:c>
    </x:row>
    <x:row r="42">
      <x:c r="A42" s="20" t="str">
        <x:v>PJ-S0038</x:v>
      </x:c>
      <x:c r="B42" s="20" t="str">
        <x:v>PJ-B0034</x:v>
      </x:c>
      <x:c r="C42" s="20" t="str">
        <x:v>PJ-FBR-01</x:v>
      </x:c>
      <x:c r="D42" s="20" t="str">
        <x:v>Aerial</x:v>
      </x:c>
      <x:c r="E42" s="29" t="n">
        <x:v>14.65</x:v>
      </x:c>
      <x:c r="F42" s="29" t="n">
        <x:v>14.95</x:v>
      </x:c>
      <x:c r="G42" s="25" t="n">
        <x:v>1583.9999999999943</x:v>
      </x:c>
      <x:c r="H42" s="29" t="n">
        <x:v>0.29999999999999893</x:v>
      </x:c>
      <x:c r="I42" s="20" t="str">
        <x:v>No added risk</x:v>
      </x:c>
      <x:c r="J42" s="20" t="str"/>
      <x:c r="K42" s="20" t="str">
        <x:v>DOT</x:v>
      </x:c>
      <x:c r="L42" s="20" t="str">
        <x:v>State DOT District 4</x:v>
      </x:c>
      <x:c r="M42" s="20" t="str">
        <x:v>Cedar County</x:v>
      </x:c>
      <x:c r="N42" s="20" t="str">
        <x:v>Unincorporated</x:v>
      </x:c>
      <x:c r="O42" s="20" t="str">
        <x:v>State DOT District 4</x:v>
      </x:c>
      <x:c r="P42" s="20" t="str">
        <x:v>Yes</x:v>
      </x:c>
      <x:c r="Q42" s="20" t="str">
        <x:v>Elevated</x:v>
      </x:c>
      <x:c r="R42" s="20" t="str">
        <x:v>PJ-PRM-015</x:v>
      </x:c>
      <x:c r="S42" s="20" t="str">
        <x:v>PJ-PRM-015-BUF</x:v>
      </x:c>
      <x:c r="T42" s="20" t="str">
        <x:v>14.6500-14.9500</x:v>
      </x:c>
      <x:c r="U42" s="20" t="str">
        <x:v>No</x:v>
      </x:c>
      <x:c r="V42" s="20" t="str">
        <x:v>Wetland</x:v>
      </x:c>
      <x:c r="W42" s="20" t="str">
        <x:f>IF(AND(D42="Aerial",OR(I42="Wetland",I42="Gas utility")),"REVIEW","PASS")</x:f>
        <x:v>PASS</x:v>
      </x:c>
      <x:c r="X42" s="20" t="str">
        <x:f>IF(OR(A42="",B42="",D42="",M42="",N42="",O42="",L42="",R42=""),"REVIEW","PASS")</x:f>
        <x:v>PASS</x:v>
      </x:c>
      <x:c r="Y42" s="20" t="n">
        <x:f>COUNTIFS($T$5:$T$189,T42)</x:f>
        <x:v>1</x:v>
      </x:c>
      <x:c r="Z42" s="20" t="str">
        <x:f>IF(Y42=1,"PASS",IF(U42="Yes - overlapping risks","PASS","REVIEW"))</x:f>
        <x:v>PASS</x:v>
      </x:c>
      <x:c r="AA42" s="29" t="n">
        <x:f>IF(COUNTIFS($B$5:B42,B42)=1,H42,0)</x:f>
        <x:v>0.29999999999999893</x:v>
      </x:c>
    </x:row>
    <x:row r="43">
      <x:c r="A43" s="13" t="str">
        <x:v>PJ-S0039</x:v>
      </x:c>
      <x:c r="B43" s="13" t="str">
        <x:v>PJ-B0035</x:v>
      </x:c>
      <x:c r="C43" s="13" t="str">
        <x:v>PJ-FBR-01</x:v>
      </x:c>
      <x:c r="D43" s="13" t="str">
        <x:v>Aerial</x:v>
      </x:c>
      <x:c r="E43" s="28" t="n">
        <x:v>14.95</x:v>
      </x:c>
      <x:c r="F43" s="28" t="n">
        <x:v>16.06</x:v>
      </x:c>
      <x:c r="G43" s="24" t="n">
        <x:v>5860.799999999997</x:v>
      </x:c>
      <x:c r="H43" s="28" t="n">
        <x:v>1.1099999999999994</x:v>
      </x:c>
      <x:c r="I43" s="13" t="str">
        <x:v>No added risk</x:v>
      </x:c>
      <x:c r="J43" s="13" t="str"/>
      <x:c r="K43" s="13" t="str">
        <x:v>DOT</x:v>
      </x:c>
      <x:c r="L43" s="13" t="str">
        <x:v>State DOT District 4</x:v>
      </x:c>
      <x:c r="M43" s="13" t="str">
        <x:v>Cedar County</x:v>
      </x:c>
      <x:c r="N43" s="13" t="str">
        <x:v>Unincorporated</x:v>
      </x:c>
      <x:c r="O43" s="13" t="str">
        <x:v>State DOT District 4</x:v>
      </x:c>
      <x:c r="P43" s="13" t="str">
        <x:v>Yes</x:v>
      </x:c>
      <x:c r="Q43" s="13" t="str">
        <x:v>Elevated</x:v>
      </x:c>
      <x:c r="R43" s="13" t="str">
        <x:v>PJ-PRM-015</x:v>
      </x:c>
      <x:c r="S43" s="13" t="str">
        <x:v>PJ-PRM-015-BUF</x:v>
      </x:c>
      <x:c r="T43" s="13" t="str">
        <x:v>14.9500-16.0600</x:v>
      </x:c>
      <x:c r="U43" s="13" t="str">
        <x:v>No</x:v>
      </x:c>
      <x:c r="V43" s="13" t="str"/>
      <x:c r="W43" s="13" t="str">
        <x:f>IF(AND(D43="Aerial",OR(I43="Wetland",I43="Gas utility")),"REVIEW","PASS")</x:f>
        <x:v>PASS</x:v>
      </x:c>
      <x:c r="X43" s="13" t="str">
        <x:f>IF(OR(A43="",B43="",D43="",M43="",N43="",O43="",L43="",R43=""),"REVIEW","PASS")</x:f>
        <x:v>PASS</x:v>
      </x:c>
      <x:c r="Y43" s="13" t="n">
        <x:f>COUNTIFS($T$5:$T$189,T43)</x:f>
        <x:v>1</x:v>
      </x:c>
      <x:c r="Z43" s="13" t="str">
        <x:f>IF(Y43=1,"PASS",IF(U43="Yes - overlapping risks","PASS","REVIEW"))</x:f>
        <x:v>PASS</x:v>
      </x:c>
      <x:c r="AA43" s="28" t="n">
        <x:f>IF(COUNTIFS($B$5:B43,B43)=1,H43,0)</x:f>
        <x:v>1.1099999999999994</x:v>
      </x:c>
    </x:row>
    <x:row r="44">
      <x:c r="A44" s="20" t="str">
        <x:v>PJ-S0040</x:v>
      </x:c>
      <x:c r="B44" s="20" t="str">
        <x:v>PJ-B0036</x:v>
      </x:c>
      <x:c r="C44" s="20" t="str">
        <x:v>PJ-FBR-01</x:v>
      </x:c>
      <x:c r="D44" s="20" t="str">
        <x:v>Aerial</x:v>
      </x:c>
      <x:c r="E44" s="29" t="n">
        <x:v>16.06</x:v>
      </x:c>
      <x:c r="F44" s="29" t="n">
        <x:v>16.17</x:v>
      </x:c>
      <x:c r="G44" s="25" t="n">
        <x:v>580.8000000000158</x:v>
      </x:c>
      <x:c r="H44" s="29" t="n">
        <x:v>0.11000000000000298</x:v>
      </x:c>
      <x:c r="I44" s="20" t="str">
        <x:v>No added risk</x:v>
      </x:c>
      <x:c r="J44" s="20" t="str"/>
      <x:c r="K44" s="20" t="str">
        <x:v>DOT</x:v>
      </x:c>
      <x:c r="L44" s="20" t="str">
        <x:v>State DOT District 4</x:v>
      </x:c>
      <x:c r="M44" s="20" t="str">
        <x:v>Cedar County</x:v>
      </x:c>
      <x:c r="N44" s="20" t="str">
        <x:v>Unincorporated</x:v>
      </x:c>
      <x:c r="O44" s="20" t="str">
        <x:v>State DOT District 4</x:v>
      </x:c>
      <x:c r="P44" s="20" t="str">
        <x:v>Yes</x:v>
      </x:c>
      <x:c r="Q44" s="20" t="str">
        <x:v>Elevated</x:v>
      </x:c>
      <x:c r="R44" s="20" t="str">
        <x:v>PJ-PRM-015</x:v>
      </x:c>
      <x:c r="S44" s="20" t="str">
        <x:v>PJ-PRM-015-BUF</x:v>
      </x:c>
      <x:c r="T44" s="20" t="str">
        <x:v>16.0600-16.1700</x:v>
      </x:c>
      <x:c r="U44" s="20" t="str">
        <x:v>No</x:v>
      </x:c>
      <x:c r="V44" s="20" t="str">
        <x:v>Gas utility</x:v>
      </x:c>
      <x:c r="W44" s="20" t="str">
        <x:f>IF(AND(D44="Aerial",OR(I44="Wetland",I44="Gas utility")),"REVIEW","PASS")</x:f>
        <x:v>PASS</x:v>
      </x:c>
      <x:c r="X44" s="20" t="str">
        <x:f>IF(OR(A44="",B44="",D44="",M44="",N44="",O44="",L44="",R44=""),"REVIEW","PASS")</x:f>
        <x:v>PASS</x:v>
      </x:c>
      <x:c r="Y44" s="20" t="n">
        <x:f>COUNTIFS($T$5:$T$189,T44)</x:f>
        <x:v>1</x:v>
      </x:c>
      <x:c r="Z44" s="20" t="str">
        <x:f>IF(Y44=1,"PASS",IF(U44="Yes - overlapping risks","PASS","REVIEW"))</x:f>
        <x:v>PASS</x:v>
      </x:c>
      <x:c r="AA44" s="29" t="n">
        <x:f>IF(COUNTIFS($B$5:B44,B44)=1,H44,0)</x:f>
        <x:v>0.11000000000000298</x:v>
      </x:c>
    </x:row>
    <x:row r="45">
      <x:c r="A45" s="13" t="str">
        <x:v>PJ-S0041</x:v>
      </x:c>
      <x:c r="B45" s="13" t="str">
        <x:v>PJ-B0037</x:v>
      </x:c>
      <x:c r="C45" s="13" t="str">
        <x:v>PJ-FBR-01</x:v>
      </x:c>
      <x:c r="D45" s="13" t="str">
        <x:v>Aerial</x:v>
      </x:c>
      <x:c r="E45" s="28" t="n">
        <x:v>16.17</x:v>
      </x:c>
      <x:c r="F45" s="28" t="n">
        <x:v>16.45</x:v>
      </x:c>
      <x:c r="G45" s="24" t="n">
        <x:v>1478.3999999999874</x:v>
      </x:c>
      <x:c r="H45" s="28" t="n">
        <x:v>0.2799999999999976</x:v>
      </x:c>
      <x:c r="I45" s="13" t="str">
        <x:v>No added risk</x:v>
      </x:c>
      <x:c r="J45" s="13" t="str"/>
      <x:c r="K45" s="13" t="str">
        <x:v>DOT</x:v>
      </x:c>
      <x:c r="L45" s="13" t="str">
        <x:v>State DOT District 4</x:v>
      </x:c>
      <x:c r="M45" s="13" t="str">
        <x:v>Cedar County</x:v>
      </x:c>
      <x:c r="N45" s="13" t="str">
        <x:v>Unincorporated</x:v>
      </x:c>
      <x:c r="O45" s="13" t="str">
        <x:v>State DOT District 4</x:v>
      </x:c>
      <x:c r="P45" s="13" t="str">
        <x:v>Yes</x:v>
      </x:c>
      <x:c r="Q45" s="13" t="str">
        <x:v>Elevated</x:v>
      </x:c>
      <x:c r="R45" s="13" t="str">
        <x:v>PJ-PRM-015</x:v>
      </x:c>
      <x:c r="S45" s="13" t="str">
        <x:v>PJ-PRM-015-BUF</x:v>
      </x:c>
      <x:c r="T45" s="13" t="str">
        <x:v>16.1700-16.4500</x:v>
      </x:c>
      <x:c r="U45" s="13" t="str">
        <x:v>No</x:v>
      </x:c>
      <x:c r="V45" s="13" t="str"/>
      <x:c r="W45" s="13" t="str">
        <x:f>IF(AND(D45="Aerial",OR(I45="Wetland",I45="Gas utility")),"REVIEW","PASS")</x:f>
        <x:v>PASS</x:v>
      </x:c>
      <x:c r="X45" s="13" t="str">
        <x:f>IF(OR(A45="",B45="",D45="",M45="",N45="",O45="",L45="",R45=""),"REVIEW","PASS")</x:f>
        <x:v>PASS</x:v>
      </x:c>
      <x:c r="Y45" s="13" t="n">
        <x:f>COUNTIFS($T$5:$T$189,T45)</x:f>
        <x:v>1</x:v>
      </x:c>
      <x:c r="Z45" s="13" t="str">
        <x:f>IF(Y45=1,"PASS",IF(U45="Yes - overlapping risks","PASS","REVIEW"))</x:f>
        <x:v>PASS</x:v>
      </x:c>
      <x:c r="AA45" s="28" t="n">
        <x:f>IF(COUNTIFS($B$5:B45,B45)=1,H45,0)</x:f>
        <x:v>0.2799999999999976</x:v>
      </x:c>
    </x:row>
    <x:row r="46">
      <x:c r="A46" s="20" t="str">
        <x:v>PJ-S0042</x:v>
      </x:c>
      <x:c r="B46" s="20" t="str">
        <x:v>PJ-B0038</x:v>
      </x:c>
      <x:c r="C46" s="20" t="str">
        <x:v>PJ-FBR-01</x:v>
      </x:c>
      <x:c r="D46" s="20" t="str">
        <x:v>Aerial</x:v>
      </x:c>
      <x:c r="E46" s="29" t="n">
        <x:v>16.45</x:v>
      </x:c>
      <x:c r="F46" s="29" t="n">
        <x:v>16.59</x:v>
      </x:c>
      <x:c r="G46" s="25" t="n">
        <x:v>739.200000000003</x:v>
      </x:c>
      <x:c r="H46" s="29" t="n">
        <x:v>0.14000000000000057</x:v>
      </x:c>
      <x:c r="I46" s="20" t="str">
        <x:v>Electric utility</x:v>
      </x:c>
      <x:c r="J46" s="20" t="str">
        <x:v>ELE-04</x:v>
      </x:c>
      <x:c r="K46" s="20" t="str">
        <x:v>Electric utility</x:v>
      </x:c>
      <x:c r="L46" s="20" t="str">
        <x:v>Midland Electric Cooperative</x:v>
      </x:c>
      <x:c r="M46" s="20" t="str">
        <x:v>Cedar County</x:v>
      </x:c>
      <x:c r="N46" s="20" t="str">
        <x:v>Unincorporated</x:v>
      </x:c>
      <x:c r="O46" s="20" t="str">
        <x:v>State DOT District 4</x:v>
      </x:c>
      <x:c r="P46" s="20" t="str">
        <x:v>Yes</x:v>
      </x:c>
      <x:c r="Q46" s="20" t="str">
        <x:v>Longest</x:v>
      </x:c>
      <x:c r="R46" s="20" t="str">
        <x:v>PJ-PRM-016</x:v>
      </x:c>
      <x:c r="S46" s="20" t="str">
        <x:v>PJ-PRM-016-BUF</x:v>
      </x:c>
      <x:c r="T46" s="20" t="str">
        <x:v>16.4500-16.5900</x:v>
      </x:c>
      <x:c r="U46" s="20" t="str">
        <x:v>No</x:v>
      </x:c>
      <x:c r="V46" s="20" t="str"/>
      <x:c r="W46" s="20" t="str">
        <x:f>IF(AND(D46="Aerial",OR(I46="Wetland",I46="Gas utility")),"REVIEW","PASS")</x:f>
        <x:v>PASS</x:v>
      </x:c>
      <x:c r="X46" s="20" t="str">
        <x:f>IF(OR(A46="",B46="",D46="",M46="",N46="",O46="",L46="",R46=""),"REVIEW","PASS")</x:f>
        <x:v>PASS</x:v>
      </x:c>
      <x:c r="Y46" s="20" t="n">
        <x:f>COUNTIFS($T$5:$T$189,T46)</x:f>
        <x:v>1</x:v>
      </x:c>
      <x:c r="Z46" s="20" t="str">
        <x:f>IF(Y46=1,"PASS",IF(U46="Yes - overlapping risks","PASS","REVIEW"))</x:f>
        <x:v>PASS</x:v>
      </x:c>
      <x:c r="AA46" s="29" t="n">
        <x:f>IF(COUNTIFS($B$5:B46,B46)=1,H46,0)</x:f>
        <x:v>0.14000000000000057</x:v>
      </x:c>
    </x:row>
    <x:row r="47">
      <x:c r="A47" s="13" t="str">
        <x:v>PJ-S0043</x:v>
      </x:c>
      <x:c r="B47" s="13" t="str">
        <x:v>PJ-B0039</x:v>
      </x:c>
      <x:c r="C47" s="13" t="str">
        <x:v>PJ-FBR-01</x:v>
      </x:c>
      <x:c r="D47" s="13" t="str">
        <x:v>Aerial</x:v>
      </x:c>
      <x:c r="E47" s="28" t="n">
        <x:v>16.59</x:v>
      </x:c>
      <x:c r="F47" s="28" t="n">
        <x:v>17.23</x:v>
      </x:c>
      <x:c r="G47" s="24" t="n">
        <x:v>3379.200000000003</x:v>
      </x:c>
      <x:c r="H47" s="28" t="n">
        <x:v>0.6400000000000006</x:v>
      </x:c>
      <x:c r="I47" s="13" t="str">
        <x:v>No added risk</x:v>
      </x:c>
      <x:c r="J47" s="13" t="str"/>
      <x:c r="K47" s="13" t="str">
        <x:v>DOT</x:v>
      </x:c>
      <x:c r="L47" s="13" t="str">
        <x:v>State DOT District 4</x:v>
      </x:c>
      <x:c r="M47" s="13" t="str">
        <x:v>Cedar County</x:v>
      </x:c>
      <x:c r="N47" s="13" t="str">
        <x:v>Unincorporated</x:v>
      </x:c>
      <x:c r="O47" s="13" t="str">
        <x:v>State DOT District 4</x:v>
      </x:c>
      <x:c r="P47" s="13" t="str">
        <x:v>Yes</x:v>
      </x:c>
      <x:c r="Q47" s="13" t="str">
        <x:v>Elevated</x:v>
      </x:c>
      <x:c r="R47" s="13" t="str">
        <x:v>PJ-PRM-015</x:v>
      </x:c>
      <x:c r="S47" s="13" t="str">
        <x:v>PJ-PRM-015-BUF</x:v>
      </x:c>
      <x:c r="T47" s="13" t="str">
        <x:v>16.5900-17.2300</x:v>
      </x:c>
      <x:c r="U47" s="13" t="str">
        <x:v>No</x:v>
      </x:c>
      <x:c r="V47" s="13" t="str"/>
      <x:c r="W47" s="13" t="str">
        <x:f>IF(AND(D47="Aerial",OR(I47="Wetland",I47="Gas utility")),"REVIEW","PASS")</x:f>
        <x:v>PASS</x:v>
      </x:c>
      <x:c r="X47" s="13" t="str">
        <x:f>IF(OR(A47="",B47="",D47="",M47="",N47="",O47="",L47="",R47=""),"REVIEW","PASS")</x:f>
        <x:v>PASS</x:v>
      </x:c>
      <x:c r="Y47" s="13" t="n">
        <x:f>COUNTIFS($T$5:$T$189,T47)</x:f>
        <x:v>1</x:v>
      </x:c>
      <x:c r="Z47" s="13" t="str">
        <x:f>IF(Y47=1,"PASS",IF(U47="Yes - overlapping risks","PASS","REVIEW"))</x:f>
        <x:v>PASS</x:v>
      </x:c>
      <x:c r="AA47" s="28" t="n">
        <x:f>IF(COUNTIFS($B$5:B47,B47)=1,H47,0)</x:f>
        <x:v>0.6400000000000006</x:v>
      </x:c>
    </x:row>
    <x:row r="48">
      <x:c r="A48" s="20" t="str">
        <x:v>PJ-S0044</x:v>
      </x:c>
      <x:c r="B48" s="20" t="str">
        <x:v>PJ-B0040</x:v>
      </x:c>
      <x:c r="C48" s="20" t="str">
        <x:v>PJ-FBR-01</x:v>
      </x:c>
      <x:c r="D48" s="20" t="str">
        <x:v>Aerial</x:v>
      </x:c>
      <x:c r="E48" s="29" t="n">
        <x:v>17.23</x:v>
      </x:c>
      <x:c r="F48" s="29" t="n">
        <x:v>17.61</x:v>
      </x:c>
      <x:c r="G48" s="25" t="n">
        <x:v>2006.3999999999946</x:v>
      </x:c>
      <x:c r="H48" s="29" t="n">
        <x:v>0.379999999999999</x:v>
      </x:c>
      <x:c r="I48" s="20" t="str">
        <x:v>No added risk</x:v>
      </x:c>
      <x:c r="J48" s="20" t="str"/>
      <x:c r="K48" s="20" t="str">
        <x:v>DOT</x:v>
      </x:c>
      <x:c r="L48" s="20" t="str">
        <x:v>State DOT District 4</x:v>
      </x:c>
      <x:c r="M48" s="20" t="str">
        <x:v>Cedar County</x:v>
      </x:c>
      <x:c r="N48" s="20" t="str">
        <x:v>Unincorporated</x:v>
      </x:c>
      <x:c r="O48" s="20" t="str">
        <x:v>State DOT District 4</x:v>
      </x:c>
      <x:c r="P48" s="20" t="str">
        <x:v>Yes</x:v>
      </x:c>
      <x:c r="Q48" s="20" t="str">
        <x:v>Elevated</x:v>
      </x:c>
      <x:c r="R48" s="20" t="str">
        <x:v>PJ-PRM-015</x:v>
      </x:c>
      <x:c r="S48" s="20" t="str">
        <x:v>PJ-PRM-015-BUF</x:v>
      </x:c>
      <x:c r="T48" s="20" t="str">
        <x:v>17.2300-17.6100</x:v>
      </x:c>
      <x:c r="U48" s="20" t="str">
        <x:v>No</x:v>
      </x:c>
      <x:c r="V48" s="20" t="str">
        <x:v>Wetland</x:v>
      </x:c>
      <x:c r="W48" s="20" t="str">
        <x:f>IF(AND(D48="Aerial",OR(I48="Wetland",I48="Gas utility")),"REVIEW","PASS")</x:f>
        <x:v>PASS</x:v>
      </x:c>
      <x:c r="X48" s="20" t="str">
        <x:f>IF(OR(A48="",B48="",D48="",M48="",N48="",O48="",L48="",R48=""),"REVIEW","PASS")</x:f>
        <x:v>PASS</x:v>
      </x:c>
      <x:c r="Y48" s="20" t="n">
        <x:f>COUNTIFS($T$5:$T$189,T48)</x:f>
        <x:v>1</x:v>
      </x:c>
      <x:c r="Z48" s="20" t="str">
        <x:f>IF(Y48=1,"PASS",IF(U48="Yes - overlapping risks","PASS","REVIEW"))</x:f>
        <x:v>PASS</x:v>
      </x:c>
      <x:c r="AA48" s="29" t="n">
        <x:f>IF(COUNTIFS($B$5:B48,B48)=1,H48,0)</x:f>
        <x:v>0.379999999999999</x:v>
      </x:c>
    </x:row>
    <x:row r="49">
      <x:c r="A49" s="13" t="str">
        <x:v>PJ-S0045</x:v>
      </x:c>
      <x:c r="B49" s="13" t="str">
        <x:v>PJ-B0041</x:v>
      </x:c>
      <x:c r="C49" s="13" t="str">
        <x:v>PJ-FBR-01</x:v>
      </x:c>
      <x:c r="D49" s="13" t="str">
        <x:v>Aerial</x:v>
      </x:c>
      <x:c r="E49" s="28" t="n">
        <x:v>17.61</x:v>
      </x:c>
      <x:c r="F49" s="28" t="n">
        <x:v>18.9</x:v>
      </x:c>
      <x:c r="G49" s="24" t="n">
        <x:v>6811.199999999995</x:v>
      </x:c>
      <x:c r="H49" s="28" t="n">
        <x:v>1.2899999999999991</x:v>
      </x:c>
      <x:c r="I49" s="13" t="str">
        <x:v>No added risk</x:v>
      </x:c>
      <x:c r="J49" s="13" t="str"/>
      <x:c r="K49" s="13" t="str">
        <x:v>DOT</x:v>
      </x:c>
      <x:c r="L49" s="13" t="str">
        <x:v>State DOT District 4</x:v>
      </x:c>
      <x:c r="M49" s="13" t="str">
        <x:v>Cedar County</x:v>
      </x:c>
      <x:c r="N49" s="13" t="str">
        <x:v>Unincorporated</x:v>
      </x:c>
      <x:c r="O49" s="13" t="str">
        <x:v>State DOT District 4</x:v>
      </x:c>
      <x:c r="P49" s="13" t="str">
        <x:v>Yes</x:v>
      </x:c>
      <x:c r="Q49" s="13" t="str">
        <x:v>Elevated</x:v>
      </x:c>
      <x:c r="R49" s="13" t="str">
        <x:v>PJ-PRM-015</x:v>
      </x:c>
      <x:c r="S49" s="13" t="str">
        <x:v>PJ-PRM-015-BUF</x:v>
      </x:c>
      <x:c r="T49" s="13" t="str">
        <x:v>17.6100-18.9000</x:v>
      </x:c>
      <x:c r="U49" s="13" t="str">
        <x:v>No</x:v>
      </x:c>
      <x:c r="V49" s="13" t="str"/>
      <x:c r="W49" s="13" t="str">
        <x:f>IF(AND(D49="Aerial",OR(I49="Wetland",I49="Gas utility")),"REVIEW","PASS")</x:f>
        <x:v>PASS</x:v>
      </x:c>
      <x:c r="X49" s="13" t="str">
        <x:f>IF(OR(A49="",B49="",D49="",M49="",N49="",O49="",L49="",R49=""),"REVIEW","PASS")</x:f>
        <x:v>PASS</x:v>
      </x:c>
      <x:c r="Y49" s="13" t="n">
        <x:f>COUNTIFS($T$5:$T$189,T49)</x:f>
        <x:v>1</x:v>
      </x:c>
      <x:c r="Z49" s="13" t="str">
        <x:f>IF(Y49=1,"PASS",IF(U49="Yes - overlapping risks","PASS","REVIEW"))</x:f>
        <x:v>PASS</x:v>
      </x:c>
      <x:c r="AA49" s="28" t="n">
        <x:f>IF(COUNTIFS($B$5:B49,B49)=1,H49,0)</x:f>
        <x:v>1.2899999999999991</x:v>
      </x:c>
    </x:row>
    <x:row r="50">
      <x:c r="A50" s="20" t="str">
        <x:v>PJ-S0046</x:v>
      </x:c>
      <x:c r="B50" s="20" t="str">
        <x:v>PJ-B0042</x:v>
      </x:c>
      <x:c r="C50" s="20" t="str">
        <x:v>PJ-FBR-01</x:v>
      </x:c>
      <x:c r="D50" s="20" t="str">
        <x:v>Buried</x:v>
      </x:c>
      <x:c r="E50" s="29" t="n">
        <x:v>18.9</x:v>
      </x:c>
      <x:c r="F50" s="29" t="n">
        <x:v>19.6</x:v>
      </x:c>
      <x:c r="G50" s="25" t="n">
        <x:v>3696.000000000015</x:v>
      </x:c>
      <x:c r="H50" s="29" t="n">
        <x:v>0.7000000000000028</x:v>
      </x:c>
      <x:c r="I50" s="20" t="str">
        <x:v>No added risk</x:v>
      </x:c>
      <x:c r="J50" s="20" t="str"/>
      <x:c r="K50" s="20" t="str">
        <x:v>DOT</x:v>
      </x:c>
      <x:c r="L50" s="20" t="str">
        <x:v>State DOT District 4</x:v>
      </x:c>
      <x:c r="M50" s="20" t="str">
        <x:v>Cedar County</x:v>
      </x:c>
      <x:c r="N50" s="20" t="str">
        <x:v>Unincorporated</x:v>
      </x:c>
      <x:c r="O50" s="20" t="str">
        <x:v>State DOT District 4</x:v>
      </x:c>
      <x:c r="P50" s="20" t="str">
        <x:v>Yes</x:v>
      </x:c>
      <x:c r="Q50" s="20" t="str">
        <x:v>Elevated</x:v>
      </x:c>
      <x:c r="R50" s="20" t="str">
        <x:v>PJ-PRM-015</x:v>
      </x:c>
      <x:c r="S50" s="20" t="str">
        <x:v>PJ-PRM-015-BUF</x:v>
      </x:c>
      <x:c r="T50" s="20" t="str">
        <x:v>18.9000-19.6000</x:v>
      </x:c>
      <x:c r="U50" s="20" t="str">
        <x:v>No</x:v>
      </x:c>
      <x:c r="V50" s="20" t="str"/>
      <x:c r="W50" s="20" t="str">
        <x:f>IF(AND(D50="Aerial",OR(I50="Wetland",I50="Gas utility")),"REVIEW","PASS")</x:f>
        <x:v>PASS</x:v>
      </x:c>
      <x:c r="X50" s="20" t="str">
        <x:f>IF(OR(A50="",B50="",D50="",M50="",N50="",O50="",L50="",R50=""),"REVIEW","PASS")</x:f>
        <x:v>PASS</x:v>
      </x:c>
      <x:c r="Y50" s="20" t="n">
        <x:f>COUNTIFS($T$5:$T$189,T50)</x:f>
        <x:v>1</x:v>
      </x:c>
      <x:c r="Z50" s="20" t="str">
        <x:f>IF(Y50=1,"PASS",IF(U50="Yes - overlapping risks","PASS","REVIEW"))</x:f>
        <x:v>PASS</x:v>
      </x:c>
      <x:c r="AA50" s="29" t="n">
        <x:f>IF(COUNTIFS($B$5:B50,B50)=1,H50,0)</x:f>
        <x:v>0.7000000000000028</x:v>
      </x:c>
    </x:row>
    <x:row r="51">
      <x:c r="A51" s="13" t="str">
        <x:v>PJ-S0047</x:v>
      </x:c>
      <x:c r="B51" s="13" t="str">
        <x:v>PJ-B0043</x:v>
      </x:c>
      <x:c r="C51" s="13" t="str">
        <x:v>PJ-FBR-01</x:v>
      </x:c>
      <x:c r="D51" s="13" t="str">
        <x:v>Buried</x:v>
      </x:c>
      <x:c r="E51" s="28" t="n">
        <x:v>19.6</x:v>
      </x:c>
      <x:c r="F51" s="28" t="n">
        <x:v>19.76</x:v>
      </x:c>
      <x:c r="G51" s="24" t="n">
        <x:v>844.8000000000008</x:v>
      </x:c>
      <x:c r="H51" s="28" t="n">
        <x:v>0.16000000000000014</x:v>
      </x:c>
      <x:c r="I51" s="13" t="str">
        <x:v>Railroad</x:v>
      </x:c>
      <x:c r="J51" s="13" t="str">
        <x:v>RR-03</x:v>
      </x:c>
      <x:c r="K51" s="13" t="str">
        <x:v>Railroad</x:v>
      </x:c>
      <x:c r="L51" s="13" t="str">
        <x:v>Central Prairie Railway</x:v>
      </x:c>
      <x:c r="M51" s="13" t="str">
        <x:v>Cedar County</x:v>
      </x:c>
      <x:c r="N51" s="13" t="str">
        <x:v>Unincorporated</x:v>
      </x:c>
      <x:c r="O51" s="13" t="str">
        <x:v>State DOT District 4</x:v>
      </x:c>
      <x:c r="P51" s="13" t="str">
        <x:v>Yes</x:v>
      </x:c>
      <x:c r="Q51" s="13" t="str">
        <x:v>Longest</x:v>
      </x:c>
      <x:c r="R51" s="13" t="str">
        <x:v>PJ-PRM-017</x:v>
      </x:c>
      <x:c r="S51" s="13" t="str">
        <x:v>PJ-PRM-017-BUF</x:v>
      </x:c>
      <x:c r="T51" s="13" t="str">
        <x:v>19.6000-19.7600</x:v>
      </x:c>
      <x:c r="U51" s="13" t="str">
        <x:v>No</x:v>
      </x:c>
      <x:c r="V51" s="13" t="str"/>
      <x:c r="W51" s="13" t="str">
        <x:f>IF(AND(D51="Aerial",OR(I51="Wetland",I51="Gas utility")),"REVIEW","PASS")</x:f>
        <x:v>PASS</x:v>
      </x:c>
      <x:c r="X51" s="13" t="str">
        <x:f>IF(OR(A51="",B51="",D51="",M51="",N51="",O51="",L51="",R51=""),"REVIEW","PASS")</x:f>
        <x:v>PASS</x:v>
      </x:c>
      <x:c r="Y51" s="13" t="n">
        <x:f>COUNTIFS($T$5:$T$189,T51)</x:f>
        <x:v>1</x:v>
      </x:c>
      <x:c r="Z51" s="13" t="str">
        <x:f>IF(Y51=1,"PASS",IF(U51="Yes - overlapping risks","PASS","REVIEW"))</x:f>
        <x:v>PASS</x:v>
      </x:c>
      <x:c r="AA51" s="28" t="n">
        <x:f>IF(COUNTIFS($B$5:B51,B51)=1,H51,0)</x:f>
        <x:v>0.16000000000000014</x:v>
      </x:c>
    </x:row>
    <x:row r="52">
      <x:c r="A52" s="20" t="str">
        <x:v>PJ-S0048</x:v>
      </x:c>
      <x:c r="B52" s="20" t="str">
        <x:v>PJ-B0044</x:v>
      </x:c>
      <x:c r="C52" s="20" t="str">
        <x:v>PJ-FBR-01</x:v>
      </x:c>
      <x:c r="D52" s="20" t="str">
        <x:v>Buried</x:v>
      </x:c>
      <x:c r="E52" s="29" t="n">
        <x:v>19.76</x:v>
      </x:c>
      <x:c r="F52" s="29" t="n">
        <x:v>19.96</x:v>
      </x:c>
      <x:c r="G52" s="25" t="n">
        <x:v>1055.9999999999964</x:v>
      </x:c>
      <x:c r="H52" s="29" t="n">
        <x:v>0.1999999999999993</x:v>
      </x:c>
      <x:c r="I52" s="20" t="str">
        <x:v>No added risk</x:v>
      </x:c>
      <x:c r="J52" s="20" t="str"/>
      <x:c r="K52" s="20" t="str">
        <x:v>DOT</x:v>
      </x:c>
      <x:c r="L52" s="20" t="str">
        <x:v>State DOT District 4</x:v>
      </x:c>
      <x:c r="M52" s="20" t="str">
        <x:v>Cedar County</x:v>
      </x:c>
      <x:c r="N52" s="20" t="str">
        <x:v>Unincorporated</x:v>
      </x:c>
      <x:c r="O52" s="20" t="str">
        <x:v>State DOT District 4</x:v>
      </x:c>
      <x:c r="P52" s="20" t="str">
        <x:v>Yes</x:v>
      </x:c>
      <x:c r="Q52" s="20" t="str">
        <x:v>Elevated</x:v>
      </x:c>
      <x:c r="R52" s="20" t="str">
        <x:v>PJ-PRM-015</x:v>
      </x:c>
      <x:c r="S52" s="20" t="str">
        <x:v>PJ-PRM-015-BUF</x:v>
      </x:c>
      <x:c r="T52" s="20" t="str">
        <x:v>19.7600-19.9600</x:v>
      </x:c>
      <x:c r="U52" s="20" t="str">
        <x:v>No</x:v>
      </x:c>
      <x:c r="V52" s="20" t="str"/>
      <x:c r="W52" s="20" t="str">
        <x:f>IF(AND(D52="Aerial",OR(I52="Wetland",I52="Gas utility")),"REVIEW","PASS")</x:f>
        <x:v>PASS</x:v>
      </x:c>
      <x:c r="X52" s="20" t="str">
        <x:f>IF(OR(A52="",B52="",D52="",M52="",N52="",O52="",L52="",R52=""),"REVIEW","PASS")</x:f>
        <x:v>PASS</x:v>
      </x:c>
      <x:c r="Y52" s="20" t="n">
        <x:f>COUNTIFS($T$5:$T$189,T52)</x:f>
        <x:v>1</x:v>
      </x:c>
      <x:c r="Z52" s="20" t="str">
        <x:f>IF(Y52=1,"PASS",IF(U52="Yes - overlapping risks","PASS","REVIEW"))</x:f>
        <x:v>PASS</x:v>
      </x:c>
      <x:c r="AA52" s="29" t="n">
        <x:f>IF(COUNTIFS($B$5:B52,B52)=1,H52,0)</x:f>
        <x:v>0.1999999999999993</x:v>
      </x:c>
    </x:row>
    <x:row r="53">
      <x:c r="A53" s="13" t="str">
        <x:v>PJ-S0049</x:v>
      </x:c>
      <x:c r="B53" s="13" t="str">
        <x:v>PJ-B0045</x:v>
      </x:c>
      <x:c r="C53" s="13" t="str">
        <x:v>PJ-FBR-01</x:v>
      </x:c>
      <x:c r="D53" s="13" t="str">
        <x:v>Buried</x:v>
      </x:c>
      <x:c r="E53" s="28" t="n">
        <x:v>19.96</x:v>
      </x:c>
      <x:c r="F53" s="28" t="n">
        <x:v>20.42</x:v>
      </x:c>
      <x:c r="G53" s="24" t="n">
        <x:v>2428.8000000000047</x:v>
      </x:c>
      <x:c r="H53" s="28" t="n">
        <x:v>0.46000000000000085</x:v>
      </x:c>
      <x:c r="I53" s="13" t="str">
        <x:v>Wetland</x:v>
      </x:c>
      <x:c r="J53" s="13" t="str">
        <x:v>WTL-08</x:v>
      </x:c>
      <x:c r="K53" s="13" t="str">
        <x:v>Wetland</x:v>
      </x:c>
      <x:c r="L53" s="13" t="str">
        <x:v>Regional Wetland Review Office</x:v>
      </x:c>
      <x:c r="M53" s="13" t="str">
        <x:v>Cedar County</x:v>
      </x:c>
      <x:c r="N53" s="13" t="str">
        <x:v>Unincorporated</x:v>
      </x:c>
      <x:c r="O53" s="13" t="str">
        <x:v>State DOT District 4</x:v>
      </x:c>
      <x:c r="P53" s="13" t="str">
        <x:v>Yes</x:v>
      </x:c>
      <x:c r="Q53" s="13" t="str">
        <x:v>Standard</x:v>
      </x:c>
      <x:c r="R53" s="13" t="str">
        <x:v>PJ-PRM-018</x:v>
      </x:c>
      <x:c r="S53" s="13" t="str">
        <x:v>PJ-PRM-018-BUF</x:v>
      </x:c>
      <x:c r="T53" s="13" t="str">
        <x:v>19.9600-20.4200</x:v>
      </x:c>
      <x:c r="U53" s="13" t="str">
        <x:v>No</x:v>
      </x:c>
      <x:c r="V53" s="13" t="str"/>
      <x:c r="W53" s="13" t="str">
        <x:f>IF(AND(D53="Aerial",OR(I53="Wetland",I53="Gas utility")),"REVIEW","PASS")</x:f>
        <x:v>PASS</x:v>
      </x:c>
      <x:c r="X53" s="13" t="str">
        <x:f>IF(OR(A53="",B53="",D53="",M53="",N53="",O53="",L53="",R53=""),"REVIEW","PASS")</x:f>
        <x:v>PASS</x:v>
      </x:c>
      <x:c r="Y53" s="13" t="n">
        <x:f>COUNTIFS($T$5:$T$189,T53)</x:f>
        <x:v>1</x:v>
      </x:c>
      <x:c r="Z53" s="13" t="str">
        <x:f>IF(Y53=1,"PASS",IF(U53="Yes - overlapping risks","PASS","REVIEW"))</x:f>
        <x:v>PASS</x:v>
      </x:c>
      <x:c r="AA53" s="28" t="n">
        <x:f>IF(COUNTIFS($B$5:B53,B53)=1,H53,0)</x:f>
        <x:v>0.46000000000000085</x:v>
      </x:c>
    </x:row>
    <x:row r="54">
      <x:c r="A54" s="20" t="str">
        <x:v>PJ-S0050</x:v>
      </x:c>
      <x:c r="B54" s="20" t="str">
        <x:v>PJ-B0046</x:v>
      </x:c>
      <x:c r="C54" s="20" t="str">
        <x:v>PJ-FBR-01</x:v>
      </x:c>
      <x:c r="D54" s="20" t="str">
        <x:v>Buried</x:v>
      </x:c>
      <x:c r="E54" s="29" t="n">
        <x:v>20.42</x:v>
      </x:c>
      <x:c r="F54" s="29" t="n">
        <x:v>20.48</x:v>
      </x:c>
      <x:c r="G54" s="25" t="n">
        <x:v>316.79999999999325</x:v>
      </x:c>
      <x:c r="H54" s="29" t="n">
        <x:v>0.05999999999999872</x:v>
      </x:c>
      <x:c r="I54" s="20" t="str">
        <x:v>No added risk</x:v>
      </x:c>
      <x:c r="J54" s="20" t="str"/>
      <x:c r="K54" s="20" t="str">
        <x:v>DOT</x:v>
      </x:c>
      <x:c r="L54" s="20" t="str">
        <x:v>State DOT District 4</x:v>
      </x:c>
      <x:c r="M54" s="20" t="str">
        <x:v>Cedar County</x:v>
      </x:c>
      <x:c r="N54" s="20" t="str">
        <x:v>Unincorporated</x:v>
      </x:c>
      <x:c r="O54" s="20" t="str">
        <x:v>State DOT District 4</x:v>
      </x:c>
      <x:c r="P54" s="20" t="str">
        <x:v>Yes</x:v>
      </x:c>
      <x:c r="Q54" s="20" t="str">
        <x:v>Elevated</x:v>
      </x:c>
      <x:c r="R54" s="20" t="str">
        <x:v>PJ-PRM-015</x:v>
      </x:c>
      <x:c r="S54" s="20" t="str">
        <x:v>PJ-PRM-015-BUF</x:v>
      </x:c>
      <x:c r="T54" s="20" t="str">
        <x:v>20.4200-20.4800</x:v>
      </x:c>
      <x:c r="U54" s="20" t="str">
        <x:v>No</x:v>
      </x:c>
      <x:c r="V54" s="20" t="str"/>
      <x:c r="W54" s="20" t="str">
        <x:f>IF(AND(D54="Aerial",OR(I54="Wetland",I54="Gas utility")),"REVIEW","PASS")</x:f>
        <x:v>PASS</x:v>
      </x:c>
      <x:c r="X54" s="20" t="str">
        <x:f>IF(OR(A54="",B54="",D54="",M54="",N54="",O54="",L54="",R54=""),"REVIEW","PASS")</x:f>
        <x:v>PASS</x:v>
      </x:c>
      <x:c r="Y54" s="20" t="n">
        <x:f>COUNTIFS($T$5:$T$189,T54)</x:f>
        <x:v>1</x:v>
      </x:c>
      <x:c r="Z54" s="20" t="str">
        <x:f>IF(Y54=1,"PASS",IF(U54="Yes - overlapping risks","PASS","REVIEW"))</x:f>
        <x:v>PASS</x:v>
      </x:c>
      <x:c r="AA54" s="29" t="n">
        <x:f>IF(COUNTIFS($B$5:B54,B54)=1,H54,0)</x:f>
        <x:v>0.05999999999999872</x:v>
      </x:c>
    </x:row>
    <x:row r="55">
      <x:c r="A55" s="13" t="str">
        <x:v>PJ-S0051</x:v>
      </x:c>
      <x:c r="B55" s="13" t="str">
        <x:v>PJ-B0047</x:v>
      </x:c>
      <x:c r="C55" s="13" t="str">
        <x:v>PJ-FBR-01</x:v>
      </x:c>
      <x:c r="D55" s="13" t="str">
        <x:v>Buried</x:v>
      </x:c>
      <x:c r="E55" s="28" t="n">
        <x:v>20.48</x:v>
      </x:c>
      <x:c r="F55" s="28" t="n">
        <x:v>20.59</x:v>
      </x:c>
      <x:c r="G55" s="24" t="n">
        <x:v>580.799999999997</x:v>
      </x:c>
      <x:c r="H55" s="28" t="n">
        <x:v>0.10999999999999943</x:v>
      </x:c>
      <x:c r="I55" s="13" t="str">
        <x:v>Gas utility</x:v>
      </x:c>
      <x:c r="J55" s="13" t="str">
        <x:v>GAS-05</x:v>
      </x:c>
      <x:c r="K55" s="13" t="str">
        <x:v>Gas utility</x:v>
      </x:c>
      <x:c r="L55" s="13" t="str">
        <x:v>Prairie Gas Cooperative</x:v>
      </x:c>
      <x:c r="M55" s="13" t="str">
        <x:v>Cedar County</x:v>
      </x:c>
      <x:c r="N55" s="13" t="str">
        <x:v>Unincorporated</x:v>
      </x:c>
      <x:c r="O55" s="13" t="str">
        <x:v>State DOT District 4</x:v>
      </x:c>
      <x:c r="P55" s="13" t="str">
        <x:v>Yes</x:v>
      </x:c>
      <x:c r="Q55" s="13" t="str">
        <x:v>Longest</x:v>
      </x:c>
      <x:c r="R55" s="13" t="str">
        <x:v>PJ-PRM-019</x:v>
      </x:c>
      <x:c r="S55" s="13" t="str">
        <x:v>PJ-PRM-019-BUF</x:v>
      </x:c>
      <x:c r="T55" s="13" t="str">
        <x:v>20.4800-20.5900</x:v>
      </x:c>
      <x:c r="U55" s="13" t="str">
        <x:v>No</x:v>
      </x:c>
      <x:c r="V55" s="13" t="str"/>
      <x:c r="W55" s="13" t="str">
        <x:f>IF(AND(D55="Aerial",OR(I55="Wetland",I55="Gas utility")),"REVIEW","PASS")</x:f>
        <x:v>PASS</x:v>
      </x:c>
      <x:c r="X55" s="13" t="str">
        <x:f>IF(OR(A55="",B55="",D55="",M55="",N55="",O55="",L55="",R55=""),"REVIEW","PASS")</x:f>
        <x:v>PASS</x:v>
      </x:c>
      <x:c r="Y55" s="13" t="n">
        <x:f>COUNTIFS($T$5:$T$189,T55)</x:f>
        <x:v>1</x:v>
      </x:c>
      <x:c r="Z55" s="13" t="str">
        <x:f>IF(Y55=1,"PASS",IF(U55="Yes - overlapping risks","PASS","REVIEW"))</x:f>
        <x:v>PASS</x:v>
      </x:c>
      <x:c r="AA55" s="28" t="n">
        <x:f>IF(COUNTIFS($B$5:B55,B55)=1,H55,0)</x:f>
        <x:v>0.10999999999999943</x:v>
      </x:c>
    </x:row>
    <x:row r="56">
      <x:c r="A56" s="20" t="str">
        <x:v>PJ-S0052</x:v>
      </x:c>
      <x:c r="B56" s="20" t="str">
        <x:v>PJ-B0048</x:v>
      </x:c>
      <x:c r="C56" s="20" t="str">
        <x:v>PJ-FBR-01</x:v>
      </x:c>
      <x:c r="D56" s="20" t="str">
        <x:v>Buried</x:v>
      </x:c>
      <x:c r="E56" s="29" t="n">
        <x:v>20.59</x:v>
      </x:c>
      <x:c r="F56" s="29" t="n">
        <x:v>21.5</x:v>
      </x:c>
      <x:c r="G56" s="25" t="n">
        <x:v>4804.800000000001</x:v>
      </x:c>
      <x:c r="H56" s="29" t="n">
        <x:v>0.9100000000000001</x:v>
      </x:c>
      <x:c r="I56" s="20" t="str">
        <x:v>No added risk</x:v>
      </x:c>
      <x:c r="J56" s="20" t="str"/>
      <x:c r="K56" s="20" t="str">
        <x:v>DOT</x:v>
      </x:c>
      <x:c r="L56" s="20" t="str">
        <x:v>State DOT District 4</x:v>
      </x:c>
      <x:c r="M56" s="20" t="str">
        <x:v>Cedar County</x:v>
      </x:c>
      <x:c r="N56" s="20" t="str">
        <x:v>Unincorporated</x:v>
      </x:c>
      <x:c r="O56" s="20" t="str">
        <x:v>State DOT District 4</x:v>
      </x:c>
      <x:c r="P56" s="20" t="str">
        <x:v>Yes</x:v>
      </x:c>
      <x:c r="Q56" s="20" t="str">
        <x:v>Elevated</x:v>
      </x:c>
      <x:c r="R56" s="20" t="str">
        <x:v>PJ-PRM-015</x:v>
      </x:c>
      <x:c r="S56" s="20" t="str">
        <x:v>PJ-PRM-015-BUF</x:v>
      </x:c>
      <x:c r="T56" s="20" t="str">
        <x:v>20.5900-21.5000</x:v>
      </x:c>
      <x:c r="U56" s="20" t="str">
        <x:v>No</x:v>
      </x:c>
      <x:c r="V56" s="20" t="str"/>
      <x:c r="W56" s="20" t="str">
        <x:f>IF(AND(D56="Aerial",OR(I56="Wetland",I56="Gas utility")),"REVIEW","PASS")</x:f>
        <x:v>PASS</x:v>
      </x:c>
      <x:c r="X56" s="20" t="str">
        <x:f>IF(OR(A56="",B56="",D56="",M56="",N56="",O56="",L56="",R56=""),"REVIEW","PASS")</x:f>
        <x:v>PASS</x:v>
      </x:c>
      <x:c r="Y56" s="20" t="n">
        <x:f>COUNTIFS($T$5:$T$189,T56)</x:f>
        <x:v>1</x:v>
      </x:c>
      <x:c r="Z56" s="20" t="str">
        <x:f>IF(Y56=1,"PASS",IF(U56="Yes - overlapping risks","PASS","REVIEW"))</x:f>
        <x:v>PASS</x:v>
      </x:c>
      <x:c r="AA56" s="29" t="n">
        <x:f>IF(COUNTIFS($B$5:B56,B56)=1,H56,0)</x:f>
        <x:v>0.9100000000000001</x:v>
      </x:c>
    </x:row>
    <x:row r="57">
      <x:c r="A57" s="13" t="str">
        <x:v>PJ-S0053</x:v>
      </x:c>
      <x:c r="B57" s="13" t="str">
        <x:v>PJ-B0049</x:v>
      </x:c>
      <x:c r="C57" s="13" t="str">
        <x:v>PJ-FBR-01</x:v>
      </x:c>
      <x:c r="D57" s="13" t="str">
        <x:v>Buried</x:v>
      </x:c>
      <x:c r="E57" s="28" t="n">
        <x:v>21.5</x:v>
      </x:c>
      <x:c r="F57" s="28" t="n">
        <x:v>21.7</x:v>
      </x:c>
      <x:c r="G57" s="24" t="n">
        <x:v>1055.9999999999964</x:v>
      </x:c>
      <x:c r="H57" s="28" t="n">
        <x:v>0.1999999999999993</x:v>
      </x:c>
      <x:c r="I57" s="13" t="str">
        <x:v>Federal land</x:v>
      </x:c>
      <x:c r="J57" s="13" t="str">
        <x:v>FED-01</x:v>
      </x:c>
      <x:c r="K57" s="13" t="str">
        <x:v>Federal land</x:v>
      </x:c>
      <x:c r="L57" s="13" t="str">
        <x:v>Prairie National Grassland Office</x:v>
      </x:c>
      <x:c r="M57" s="13" t="str">
        <x:v>Cedar County</x:v>
      </x:c>
      <x:c r="N57" s="13" t="str">
        <x:v>Unincorporated</x:v>
      </x:c>
      <x:c r="O57" s="13" t="str">
        <x:v>State DOT District 4</x:v>
      </x:c>
      <x:c r="P57" s="13" t="str">
        <x:v>Yes</x:v>
      </x:c>
      <x:c r="Q57" s="13" t="str">
        <x:v>Longest</x:v>
      </x:c>
      <x:c r="R57" s="13" t="str">
        <x:v>PJ-PRM-020</x:v>
      </x:c>
      <x:c r="S57" s="13" t="str">
        <x:v>PJ-PRM-020-BUF</x:v>
      </x:c>
      <x:c r="T57" s="13" t="str">
        <x:v>21.5000-21.7000</x:v>
      </x:c>
      <x:c r="U57" s="13" t="str">
        <x:v>No</x:v>
      </x:c>
      <x:c r="V57" s="13" t="str"/>
      <x:c r="W57" s="13" t="str">
        <x:f>IF(AND(D57="Aerial",OR(I57="Wetland",I57="Gas utility")),"REVIEW","PASS")</x:f>
        <x:v>PASS</x:v>
      </x:c>
      <x:c r="X57" s="13" t="str">
        <x:f>IF(OR(A57="",B57="",D57="",M57="",N57="",O57="",L57="",R57=""),"REVIEW","PASS")</x:f>
        <x:v>PASS</x:v>
      </x:c>
      <x:c r="Y57" s="13" t="n">
        <x:f>COUNTIFS($T$5:$T$189,T57)</x:f>
        <x:v>1</x:v>
      </x:c>
      <x:c r="Z57" s="13" t="str">
        <x:f>IF(Y57=1,"PASS",IF(U57="Yes - overlapping risks","PASS","REVIEW"))</x:f>
        <x:v>PASS</x:v>
      </x:c>
      <x:c r="AA57" s="28" t="n">
        <x:f>IF(COUNTIFS($B$5:B57,B57)=1,H57,0)</x:f>
        <x:v>0.1999999999999993</x:v>
      </x:c>
    </x:row>
    <x:row r="58">
      <x:c r="A58" s="20" t="str">
        <x:v>PJ-S0054</x:v>
      </x:c>
      <x:c r="B58" s="20" t="str">
        <x:v>PJ-B0050</x:v>
      </x:c>
      <x:c r="C58" s="20" t="str">
        <x:v>PJ-FBR-01</x:v>
      </x:c>
      <x:c r="D58" s="20" t="str">
        <x:v>Buried</x:v>
      </x:c>
      <x:c r="E58" s="29" t="n">
        <x:v>21.7</x:v>
      </x:c>
      <x:c r="F58" s="29" t="n">
        <x:v>21.84</x:v>
      </x:c>
      <x:c r="G58" s="25" t="n">
        <x:v>739.200000000003</x:v>
      </x:c>
      <x:c r="H58" s="29" t="n">
        <x:v>0.14000000000000057</x:v>
      </x:c>
      <x:c r="I58" s="20" t="str">
        <x:v>Federal land</x:v>
      </x:c>
      <x:c r="J58" s="20" t="str">
        <x:v>FED-01</x:v>
      </x:c>
      <x:c r="K58" s="20" t="str">
        <x:v>Federal land</x:v>
      </x:c>
      <x:c r="L58" s="20" t="str">
        <x:v>Prairie National Grassland Office</x:v>
      </x:c>
      <x:c r="M58" s="20" t="str">
        <x:v>Cedar County</x:v>
      </x:c>
      <x:c r="N58" s="20" t="str">
        <x:v>Unincorporated</x:v>
      </x:c>
      <x:c r="O58" s="20" t="str">
        <x:v>State DOT District 4</x:v>
      </x:c>
      <x:c r="P58" s="20" t="str">
        <x:v>Yes</x:v>
      </x:c>
      <x:c r="Q58" s="20" t="str">
        <x:v>Longest</x:v>
      </x:c>
      <x:c r="R58" s="20" t="str">
        <x:v>PJ-PRM-020</x:v>
      </x:c>
      <x:c r="S58" s="20" t="str">
        <x:v>PJ-PRM-020-BUF</x:v>
      </x:c>
      <x:c r="T58" s="20" t="str">
        <x:v>21.7000-21.8400</x:v>
      </x:c>
      <x:c r="U58" s="20" t="str">
        <x:v>Yes - overlapping risks</x:v>
      </x:c>
      <x:c r="V58" s="20" t="str"/>
      <x:c r="W58" s="20" t="str">
        <x:f>IF(AND(D58="Aerial",OR(I58="Wetland",I58="Gas utility")),"REVIEW","PASS")</x:f>
        <x:v>PASS</x:v>
      </x:c>
      <x:c r="X58" s="20" t="str">
        <x:f>IF(OR(A58="",B58="",D58="",M58="",N58="",O58="",L58="",R58=""),"REVIEW","PASS")</x:f>
        <x:v>PASS</x:v>
      </x:c>
      <x:c r="Y58" s="20" t="n">
        <x:f>COUNTIFS($T$5:$T$189,T58)</x:f>
        <x:v>2</x:v>
      </x:c>
      <x:c r="Z58" s="20" t="str">
        <x:f>IF(Y58=1,"PASS",IF(U58="Yes - overlapping risks","PASS","REVIEW"))</x:f>
        <x:v>PASS</x:v>
      </x:c>
      <x:c r="AA58" s="29" t="n">
        <x:f>IF(COUNTIFS($B$5:B58,B58)=1,H58,0)</x:f>
        <x:v>0.14000000000000057</x:v>
      </x:c>
    </x:row>
    <x:row r="59">
      <x:c r="A59" s="13" t="str">
        <x:v>PJ-S0055</x:v>
      </x:c>
      <x:c r="B59" s="13" t="str">
        <x:v>PJ-B0050</x:v>
      </x:c>
      <x:c r="C59" s="13" t="str">
        <x:v>PJ-FBR-01</x:v>
      </x:c>
      <x:c r="D59" s="13" t="str">
        <x:v>Buried</x:v>
      </x:c>
      <x:c r="E59" s="28" t="n">
        <x:v>21.7</x:v>
      </x:c>
      <x:c r="F59" s="28" t="n">
        <x:v>21.84</x:v>
      </x:c>
      <x:c r="G59" s="24" t="n">
        <x:v>739.200000000003</x:v>
      </x:c>
      <x:c r="H59" s="28" t="n">
        <x:v>0.14000000000000057</x:v>
      </x:c>
      <x:c r="I59" s="13" t="str">
        <x:v>Electric utility</x:v>
      </x:c>
      <x:c r="J59" s="13" t="str">
        <x:v>ELE-05</x:v>
      </x:c>
      <x:c r="K59" s="13" t="str">
        <x:v>Electric utility</x:v>
      </x:c>
      <x:c r="L59" s="13" t="str">
        <x:v>Prairie Grid Services</x:v>
      </x:c>
      <x:c r="M59" s="13" t="str">
        <x:v>Cedar County</x:v>
      </x:c>
      <x:c r="N59" s="13" t="str">
        <x:v>Unincorporated</x:v>
      </x:c>
      <x:c r="O59" s="13" t="str">
        <x:v>State DOT District 4</x:v>
      </x:c>
      <x:c r="P59" s="13" t="str">
        <x:v>Yes</x:v>
      </x:c>
      <x:c r="Q59" s="13" t="str">
        <x:v>Longest</x:v>
      </x:c>
      <x:c r="R59" s="13" t="str">
        <x:v>PJ-PRM-021</x:v>
      </x:c>
      <x:c r="S59" s="13" t="str">
        <x:v>PJ-PRM-021-BUF</x:v>
      </x:c>
      <x:c r="T59" s="13" t="str">
        <x:v>21.7000-21.8400</x:v>
      </x:c>
      <x:c r="U59" s="13" t="str">
        <x:v>Yes - overlapping risks</x:v>
      </x:c>
      <x:c r="V59" s="13" t="str"/>
      <x:c r="W59" s="13" t="str">
        <x:f>IF(AND(D59="Aerial",OR(I59="Wetland",I59="Gas utility")),"REVIEW","PASS")</x:f>
        <x:v>PASS</x:v>
      </x:c>
      <x:c r="X59" s="13" t="str">
        <x:f>IF(OR(A59="",B59="",D59="",M59="",N59="",O59="",L59="",R59=""),"REVIEW","PASS")</x:f>
        <x:v>PASS</x:v>
      </x:c>
      <x:c r="Y59" s="13" t="n">
        <x:f>COUNTIFS($T$5:$T$189,T59)</x:f>
        <x:v>2</x:v>
      </x:c>
      <x:c r="Z59" s="13" t="str">
        <x:f>IF(Y59=1,"PASS",IF(U59="Yes - overlapping risks","PASS","REVIEW"))</x:f>
        <x:v>PASS</x:v>
      </x:c>
      <x:c r="AA59" s="28" t="n">
        <x:f>IF(COUNTIFS($B$5:B59,B59)=1,H59,0)</x:f>
        <x:v>0</x:v>
      </x:c>
    </x:row>
    <x:row r="60">
      <x:c r="A60" s="20" t="str">
        <x:v>PJ-S0056</x:v>
      </x:c>
      <x:c r="B60" s="20" t="str">
        <x:v>PJ-B0051</x:v>
      </x:c>
      <x:c r="C60" s="20" t="str">
        <x:v>PJ-FBR-01</x:v>
      </x:c>
      <x:c r="D60" s="20" t="str">
        <x:v>Buried</x:v>
      </x:c>
      <x:c r="E60" s="29" t="n">
        <x:v>21.84</x:v>
      </x:c>
      <x:c r="F60" s="29" t="n">
        <x:v>22.2</x:v>
      </x:c>
      <x:c r="G60" s="25" t="n">
        <x:v>1900.799999999997</x:v>
      </x:c>
      <x:c r="H60" s="29" t="n">
        <x:v>0.35999999999999943</x:v>
      </x:c>
      <x:c r="I60" s="20" t="str">
        <x:v>Federal land</x:v>
      </x:c>
      <x:c r="J60" s="20" t="str">
        <x:v>FED-01</x:v>
      </x:c>
      <x:c r="K60" s="20" t="str">
        <x:v>Federal land</x:v>
      </x:c>
      <x:c r="L60" s="20" t="str">
        <x:v>Prairie National Grassland Office</x:v>
      </x:c>
      <x:c r="M60" s="20" t="str">
        <x:v>Cedar County</x:v>
      </x:c>
      <x:c r="N60" s="20" t="str">
        <x:v>Unincorporated</x:v>
      </x:c>
      <x:c r="O60" s="20" t="str">
        <x:v>State DOT District 4</x:v>
      </x:c>
      <x:c r="P60" s="20" t="str">
        <x:v>Yes</x:v>
      </x:c>
      <x:c r="Q60" s="20" t="str">
        <x:v>Longest</x:v>
      </x:c>
      <x:c r="R60" s="20" t="str">
        <x:v>PJ-PRM-020</x:v>
      </x:c>
      <x:c r="S60" s="20" t="str">
        <x:v>PJ-PRM-020-BUF</x:v>
      </x:c>
      <x:c r="T60" s="20" t="str">
        <x:v>21.8400-22.2000</x:v>
      </x:c>
      <x:c r="U60" s="20" t="str">
        <x:v>No</x:v>
      </x:c>
      <x:c r="V60" s="20" t="str"/>
      <x:c r="W60" s="20" t="str">
        <x:f>IF(AND(D60="Aerial",OR(I60="Wetland",I60="Gas utility")),"REVIEW","PASS")</x:f>
        <x:v>PASS</x:v>
      </x:c>
      <x:c r="X60" s="20" t="str">
        <x:f>IF(OR(A60="",B60="",D60="",M60="",N60="",O60="",L60="",R60=""),"REVIEW","PASS")</x:f>
        <x:v>PASS</x:v>
      </x:c>
      <x:c r="Y60" s="20" t="n">
        <x:f>COUNTIFS($T$5:$T$189,T60)</x:f>
        <x:v>1</x:v>
      </x:c>
      <x:c r="Z60" s="20" t="str">
        <x:f>IF(Y60=1,"PASS",IF(U60="Yes - overlapping risks","PASS","REVIEW"))</x:f>
        <x:v>PASS</x:v>
      </x:c>
      <x:c r="AA60" s="29" t="n">
        <x:f>IF(COUNTIFS($B$5:B60,B60)=1,H60,0)</x:f>
        <x:v>0.35999999999999943</x:v>
      </x:c>
    </x:row>
    <x:row r="61">
      <x:c r="A61" s="13" t="str">
        <x:v>PJ-S0057</x:v>
      </x:c>
      <x:c r="B61" s="13" t="str">
        <x:v>PJ-B0052</x:v>
      </x:c>
      <x:c r="C61" s="13" t="str">
        <x:v>PJ-FBR-01</x:v>
      </x:c>
      <x:c r="D61" s="13" t="str">
        <x:v>Buried</x:v>
      </x:c>
      <x:c r="E61" s="28" t="n">
        <x:v>22.2</x:v>
      </x:c>
      <x:c r="F61" s="28" t="n">
        <x:v>22.69</x:v>
      </x:c>
      <x:c r="G61" s="24" t="n">
        <x:v>2587.2000000000107</x:v>
      </x:c>
      <x:c r="H61" s="28" t="n">
        <x:v>0.490000000000002</x:v>
      </x:c>
      <x:c r="I61" s="13" t="str">
        <x:v>Federal land</x:v>
      </x:c>
      <x:c r="J61" s="13" t="str">
        <x:v>FED-01</x:v>
      </x:c>
      <x:c r="K61" s="13" t="str">
        <x:v>Federal land</x:v>
      </x:c>
      <x:c r="L61" s="13" t="str">
        <x:v>Prairie National Grassland Office</x:v>
      </x:c>
      <x:c r="M61" s="13" t="str">
        <x:v>Cedar County</x:v>
      </x:c>
      <x:c r="N61" s="13" t="str">
        <x:v>Unincorporated</x:v>
      </x:c>
      <x:c r="O61" s="13" t="str">
        <x:v>State DOT District 4</x:v>
      </x:c>
      <x:c r="P61" s="13" t="str">
        <x:v>No</x:v>
      </x:c>
      <x:c r="Q61" s="13" t="str">
        <x:v>Longest</x:v>
      </x:c>
      <x:c r="R61" s="13" t="str">
        <x:v>PJ-PRM-022</x:v>
      </x:c>
      <x:c r="S61" s="13" t="str">
        <x:v>PJ-PRM-022-BUF</x:v>
      </x:c>
      <x:c r="T61" s="13" t="str">
        <x:v>22.2000-22.6900</x:v>
      </x:c>
      <x:c r="U61" s="13" t="str">
        <x:v>No</x:v>
      </x:c>
      <x:c r="V61" s="13" t="str"/>
      <x:c r="W61" s="13" t="str">
        <x:f>IF(AND(D61="Aerial",OR(I61="Wetland",I61="Gas utility")),"REVIEW","PASS")</x:f>
        <x:v>PASS</x:v>
      </x:c>
      <x:c r="X61" s="13" t="str">
        <x:f>IF(OR(A61="",B61="",D61="",M61="",N61="",O61="",L61="",R61=""),"REVIEW","PASS")</x:f>
        <x:v>PASS</x:v>
      </x:c>
      <x:c r="Y61" s="13" t="n">
        <x:f>COUNTIFS($T$5:$T$189,T61)</x:f>
        <x:v>1</x:v>
      </x:c>
      <x:c r="Z61" s="13" t="str">
        <x:f>IF(Y61=1,"PASS",IF(U61="Yes - overlapping risks","PASS","REVIEW"))</x:f>
        <x:v>PASS</x:v>
      </x:c>
      <x:c r="AA61" s="28" t="n">
        <x:f>IF(COUNTIFS($B$5:B61,B61)=1,H61,0)</x:f>
        <x:v>0.490000000000002</x:v>
      </x:c>
    </x:row>
    <x:row r="62">
      <x:c r="A62" s="20" t="str">
        <x:v>PJ-S0058</x:v>
      </x:c>
      <x:c r="B62" s="20" t="str">
        <x:v>PJ-B0053</x:v>
      </x:c>
      <x:c r="C62" s="20" t="str">
        <x:v>PJ-FBR-01</x:v>
      </x:c>
      <x:c r="D62" s="20" t="str">
        <x:v>Buried</x:v>
      </x:c>
      <x:c r="E62" s="29" t="n">
        <x:v>22.69</x:v>
      </x:c>
      <x:c r="F62" s="29" t="n">
        <x:v>22.91</x:v>
      </x:c>
      <x:c r="G62" s="25" t="n">
        <x:v>1161.599999999994</x:v>
      </x:c>
      <x:c r="H62" s="29" t="n">
        <x:v>0.21999999999999886</x:v>
      </x:c>
      <x:c r="I62" s="20" t="str">
        <x:v>Federal land</x:v>
      </x:c>
      <x:c r="J62" s="20" t="str">
        <x:v>FED-01</x:v>
      </x:c>
      <x:c r="K62" s="20" t="str">
        <x:v>Federal land</x:v>
      </x:c>
      <x:c r="L62" s="20" t="str">
        <x:v>Prairie National Grassland Office</x:v>
      </x:c>
      <x:c r="M62" s="20" t="str">
        <x:v>Cedar County</x:v>
      </x:c>
      <x:c r="N62" s="20" t="str">
        <x:v>Unincorporated</x:v>
      </x:c>
      <x:c r="O62" s="20" t="str">
        <x:v>State DOT District 4</x:v>
      </x:c>
      <x:c r="P62" s="20" t="str">
        <x:v>No</x:v>
      </x:c>
      <x:c r="Q62" s="20" t="str">
        <x:v>Longest</x:v>
      </x:c>
      <x:c r="R62" s="20" t="str">
        <x:v>PJ-PRM-022</x:v>
      </x:c>
      <x:c r="S62" s="20" t="str">
        <x:v>PJ-PRM-022-BUF</x:v>
      </x:c>
      <x:c r="T62" s="20" t="str">
        <x:v>22.6900-22.9100</x:v>
      </x:c>
      <x:c r="U62" s="20" t="str">
        <x:v>Yes - overlapping risks</x:v>
      </x:c>
      <x:c r="V62" s="20" t="str"/>
      <x:c r="W62" s="20" t="str">
        <x:f>IF(AND(D62="Aerial",OR(I62="Wetland",I62="Gas utility")),"REVIEW","PASS")</x:f>
        <x:v>PASS</x:v>
      </x:c>
      <x:c r="X62" s="20" t="str">
        <x:f>IF(OR(A62="",B62="",D62="",M62="",N62="",O62="",L62="",R62=""),"REVIEW","PASS")</x:f>
        <x:v>PASS</x:v>
      </x:c>
      <x:c r="Y62" s="20" t="n">
        <x:f>COUNTIFS($T$5:$T$189,T62)</x:f>
        <x:v>2</x:v>
      </x:c>
      <x:c r="Z62" s="20" t="str">
        <x:f>IF(Y62=1,"PASS",IF(U62="Yes - overlapping risks","PASS","REVIEW"))</x:f>
        <x:v>PASS</x:v>
      </x:c>
      <x:c r="AA62" s="29" t="n">
        <x:f>IF(COUNTIFS($B$5:B62,B62)=1,H62,0)</x:f>
        <x:v>0.21999999999999886</x:v>
      </x:c>
    </x:row>
    <x:row r="63">
      <x:c r="A63" s="13" t="str">
        <x:v>PJ-S0059</x:v>
      </x:c>
      <x:c r="B63" s="13" t="str">
        <x:v>PJ-B0053</x:v>
      </x:c>
      <x:c r="C63" s="13" t="str">
        <x:v>PJ-FBR-01</x:v>
      </x:c>
      <x:c r="D63" s="13" t="str">
        <x:v>Buried</x:v>
      </x:c>
      <x:c r="E63" s="28" t="n">
        <x:v>22.69</x:v>
      </x:c>
      <x:c r="F63" s="28" t="n">
        <x:v>22.91</x:v>
      </x:c>
      <x:c r="G63" s="24" t="n">
        <x:v>1161.599999999994</x:v>
      </x:c>
      <x:c r="H63" s="28" t="n">
        <x:v>0.21999999999999886</x:v>
      </x:c>
      <x:c r="I63" s="13" t="str">
        <x:v>Wetland</x:v>
      </x:c>
      <x:c r="J63" s="13" t="str">
        <x:v>WTL-09</x:v>
      </x:c>
      <x:c r="K63" s="13" t="str">
        <x:v>Wetland</x:v>
      </x:c>
      <x:c r="L63" s="13" t="str">
        <x:v>Regional Wetland Review Office</x:v>
      </x:c>
      <x:c r="M63" s="13" t="str">
        <x:v>Cedar County</x:v>
      </x:c>
      <x:c r="N63" s="13" t="str">
        <x:v>Unincorporated</x:v>
      </x:c>
      <x:c r="O63" s="13" t="str">
        <x:v>State DOT District 4</x:v>
      </x:c>
      <x:c r="P63" s="13" t="str">
        <x:v>No</x:v>
      </x:c>
      <x:c r="Q63" s="13" t="str">
        <x:v>Standard</x:v>
      </x:c>
      <x:c r="R63" s="13" t="str">
        <x:v>PJ-PRM-023</x:v>
      </x:c>
      <x:c r="S63" s="13" t="str">
        <x:v>PJ-PRM-023-BUF</x:v>
      </x:c>
      <x:c r="T63" s="13" t="str">
        <x:v>22.6900-22.9100</x:v>
      </x:c>
      <x:c r="U63" s="13" t="str">
        <x:v>Yes - overlapping risks</x:v>
      </x:c>
      <x:c r="V63" s="13" t="str"/>
      <x:c r="W63" s="13" t="str">
        <x:f>IF(AND(D63="Aerial",OR(I63="Wetland",I63="Gas utility")),"REVIEW","PASS")</x:f>
        <x:v>PASS</x:v>
      </x:c>
      <x:c r="X63" s="13" t="str">
        <x:f>IF(OR(A63="",B63="",D63="",M63="",N63="",O63="",L63="",R63=""),"REVIEW","PASS")</x:f>
        <x:v>PASS</x:v>
      </x:c>
      <x:c r="Y63" s="13" t="n">
        <x:f>COUNTIFS($T$5:$T$189,T63)</x:f>
        <x:v>2</x:v>
      </x:c>
      <x:c r="Z63" s="13" t="str">
        <x:f>IF(Y63=1,"PASS",IF(U63="Yes - overlapping risks","PASS","REVIEW"))</x:f>
        <x:v>PASS</x:v>
      </x:c>
      <x:c r="AA63" s="28" t="n">
        <x:f>IF(COUNTIFS($B$5:B63,B63)=1,H63,0)</x:f>
        <x:v>0</x:v>
      </x:c>
    </x:row>
    <x:row r="64">
      <x:c r="A64" s="20" t="str">
        <x:v>PJ-S0060</x:v>
      </x:c>
      <x:c r="B64" s="20" t="str">
        <x:v>PJ-B0054</x:v>
      </x:c>
      <x:c r="C64" s="20" t="str">
        <x:v>PJ-FBR-01</x:v>
      </x:c>
      <x:c r="D64" s="20" t="str">
        <x:v>Buried</x:v>
      </x:c>
      <x:c r="E64" s="29" t="n">
        <x:v>22.91</x:v>
      </x:c>
      <x:c r="F64" s="29" t="n">
        <x:v>24.8</x:v>
      </x:c>
      <x:c r="G64" s="25" t="n">
        <x:v>9979.200000000003</x:v>
      </x:c>
      <x:c r="H64" s="29" t="n">
        <x:v>1.8900000000000006</x:v>
      </x:c>
      <x:c r="I64" s="20" t="str">
        <x:v>Federal land</x:v>
      </x:c>
      <x:c r="J64" s="20" t="str">
        <x:v>FED-01</x:v>
      </x:c>
      <x:c r="K64" s="20" t="str">
        <x:v>Federal land</x:v>
      </x:c>
      <x:c r="L64" s="20" t="str">
        <x:v>Prairie National Grassland Office</x:v>
      </x:c>
      <x:c r="M64" s="20" t="str">
        <x:v>Cedar County</x:v>
      </x:c>
      <x:c r="N64" s="20" t="str">
        <x:v>Unincorporated</x:v>
      </x:c>
      <x:c r="O64" s="20" t="str">
        <x:v>State DOT District 4</x:v>
      </x:c>
      <x:c r="P64" s="20" t="str">
        <x:v>No</x:v>
      </x:c>
      <x:c r="Q64" s="20" t="str">
        <x:v>Longest</x:v>
      </x:c>
      <x:c r="R64" s="20" t="str">
        <x:v>PJ-PRM-022</x:v>
      </x:c>
      <x:c r="S64" s="20" t="str">
        <x:v>PJ-PRM-022-BUF</x:v>
      </x:c>
      <x:c r="T64" s="20" t="str">
        <x:v>22.9100-24.8000</x:v>
      </x:c>
      <x:c r="U64" s="20" t="str">
        <x:v>No</x:v>
      </x:c>
      <x:c r="V64" s="20" t="str"/>
      <x:c r="W64" s="20" t="str">
        <x:f>IF(AND(D64="Aerial",OR(I64="Wetland",I64="Gas utility")),"REVIEW","PASS")</x:f>
        <x:v>PASS</x:v>
      </x:c>
      <x:c r="X64" s="20" t="str">
        <x:f>IF(OR(A64="",B64="",D64="",M64="",N64="",O64="",L64="",R64=""),"REVIEW","PASS")</x:f>
        <x:v>PASS</x:v>
      </x:c>
      <x:c r="Y64" s="20" t="n">
        <x:f>COUNTIFS($T$5:$T$189,T64)</x:f>
        <x:v>1</x:v>
      </x:c>
      <x:c r="Z64" s="20" t="str">
        <x:f>IF(Y64=1,"PASS",IF(U64="Yes - overlapping risks","PASS","REVIEW"))</x:f>
        <x:v>PASS</x:v>
      </x:c>
      <x:c r="AA64" s="29" t="n">
        <x:f>IF(COUNTIFS($B$5:B64,B64)=1,H64,0)</x:f>
        <x:v>1.8900000000000006</x:v>
      </x:c>
    </x:row>
    <x:row r="65">
      <x:c r="A65" s="13" t="str">
        <x:v>PJ-S0061</x:v>
      </x:c>
      <x:c r="B65" s="13" t="str">
        <x:v>PJ-B0055</x:v>
      </x:c>
      <x:c r="C65" s="13" t="str">
        <x:v>PJ-FBR-01</x:v>
      </x:c>
      <x:c r="D65" s="13" t="str">
        <x:v>Buried</x:v>
      </x:c>
      <x:c r="E65" s="28" t="n">
        <x:v>24.8</x:v>
      </x:c>
      <x:c r="F65" s="28" t="n">
        <x:v>24.9</x:v>
      </x:c>
      <x:c r="G65" s="24" t="n">
        <x:v>527.9999999999887</x:v>
      </x:c>
      <x:c r="H65" s="28" t="n">
        <x:v>0.09999999999999787</x:v>
      </x:c>
      <x:c r="I65" s="13" t="str">
        <x:v>Federal land</x:v>
      </x:c>
      <x:c r="J65" s="13" t="str">
        <x:v>FED-01</x:v>
      </x:c>
      <x:c r="K65" s="13" t="str">
        <x:v>Federal land</x:v>
      </x:c>
      <x:c r="L65" s="13" t="str">
        <x:v>Prairie National Grassland Office</x:v>
      </x:c>
      <x:c r="M65" s="13" t="str">
        <x:v>Union County</x:v>
      </x:c>
      <x:c r="N65" s="13" t="str">
        <x:v>Unincorporated</x:v>
      </x:c>
      <x:c r="O65" s="13" t="str">
        <x:v>State DOT District 4</x:v>
      </x:c>
      <x:c r="P65" s="13" t="str">
        <x:v>No</x:v>
      </x:c>
      <x:c r="Q65" s="13" t="str">
        <x:v>Longest</x:v>
      </x:c>
      <x:c r="R65" s="13" t="str">
        <x:v>PJ-PRM-024</x:v>
      </x:c>
      <x:c r="S65" s="13" t="str">
        <x:v>PJ-PRM-024-BUF</x:v>
      </x:c>
      <x:c r="T65" s="13" t="str">
        <x:v>24.8000-24.9000</x:v>
      </x:c>
      <x:c r="U65" s="13" t="str">
        <x:v>No</x:v>
      </x:c>
      <x:c r="V65" s="13" t="str"/>
      <x:c r="W65" s="13" t="str">
        <x:f>IF(AND(D65="Aerial",OR(I65="Wetland",I65="Gas utility")),"REVIEW","PASS")</x:f>
        <x:v>PASS</x:v>
      </x:c>
      <x:c r="X65" s="13" t="str">
        <x:f>IF(OR(A65="",B65="",D65="",M65="",N65="",O65="",L65="",R65=""),"REVIEW","PASS")</x:f>
        <x:v>PASS</x:v>
      </x:c>
      <x:c r="Y65" s="13" t="n">
        <x:f>COUNTIFS($T$5:$T$189,T65)</x:f>
        <x:v>1</x:v>
      </x:c>
      <x:c r="Z65" s="13" t="str">
        <x:f>IF(Y65=1,"PASS",IF(U65="Yes - overlapping risks","PASS","REVIEW"))</x:f>
        <x:v>PASS</x:v>
      </x:c>
      <x:c r="AA65" s="28" t="n">
        <x:f>IF(COUNTIFS($B$5:B65,B65)=1,H65,0)</x:f>
        <x:v>0.09999999999999787</x:v>
      </x:c>
    </x:row>
    <x:row r="66">
      <x:c r="A66" s="20" t="str">
        <x:v>PJ-S0062</x:v>
      </x:c>
      <x:c r="B66" s="20" t="str">
        <x:v>PJ-B0056</x:v>
      </x:c>
      <x:c r="C66" s="20" t="str">
        <x:v>PJ-FBR-01</x:v>
      </x:c>
      <x:c r="D66" s="20" t="str">
        <x:v>Buried</x:v>
      </x:c>
      <x:c r="E66" s="29" t="n">
        <x:v>24.9</x:v>
      </x:c>
      <x:c r="F66" s="29" t="n">
        <x:v>25.01</x:v>
      </x:c>
      <x:c r="G66" s="25" t="n">
        <x:v>580.8000000000158</x:v>
      </x:c>
      <x:c r="H66" s="29" t="n">
        <x:v>0.11000000000000298</x:v>
      </x:c>
      <x:c r="I66" s="20" t="str">
        <x:v>Federal land</x:v>
      </x:c>
      <x:c r="J66" s="20" t="str">
        <x:v>FED-01</x:v>
      </x:c>
      <x:c r="K66" s="20" t="str">
        <x:v>Federal land</x:v>
      </x:c>
      <x:c r="L66" s="20" t="str">
        <x:v>Prairie National Grassland Office</x:v>
      </x:c>
      <x:c r="M66" s="20" t="str">
        <x:v>Union County</x:v>
      </x:c>
      <x:c r="N66" s="20" t="str">
        <x:v>Unincorporated</x:v>
      </x:c>
      <x:c r="O66" s="20" t="str">
        <x:v>State DOT District 4</x:v>
      </x:c>
      <x:c r="P66" s="20" t="str">
        <x:v>No</x:v>
      </x:c>
      <x:c r="Q66" s="20" t="str">
        <x:v>Longest</x:v>
      </x:c>
      <x:c r="R66" s="20" t="str">
        <x:v>PJ-PRM-024</x:v>
      </x:c>
      <x:c r="S66" s="20" t="str">
        <x:v>PJ-PRM-024-BUF</x:v>
      </x:c>
      <x:c r="T66" s="20" t="str">
        <x:v>24.9000-25.0100</x:v>
      </x:c>
      <x:c r="U66" s="20" t="str">
        <x:v>Yes - overlapping risks</x:v>
      </x:c>
      <x:c r="V66" s="20" t="str"/>
      <x:c r="W66" s="20" t="str">
        <x:f>IF(AND(D66="Aerial",OR(I66="Wetland",I66="Gas utility")),"REVIEW","PASS")</x:f>
        <x:v>PASS</x:v>
      </x:c>
      <x:c r="X66" s="20" t="str">
        <x:f>IF(OR(A66="",B66="",D66="",M66="",N66="",O66="",L66="",R66=""),"REVIEW","PASS")</x:f>
        <x:v>PASS</x:v>
      </x:c>
      <x:c r="Y66" s="20" t="n">
        <x:f>COUNTIFS($T$5:$T$189,T66)</x:f>
        <x:v>2</x:v>
      </x:c>
      <x:c r="Z66" s="20" t="str">
        <x:f>IF(Y66=1,"PASS",IF(U66="Yes - overlapping risks","PASS","REVIEW"))</x:f>
        <x:v>PASS</x:v>
      </x:c>
      <x:c r="AA66" s="29" t="n">
        <x:f>IF(COUNTIFS($B$5:B66,B66)=1,H66,0)</x:f>
        <x:v>0.11000000000000298</x:v>
      </x:c>
    </x:row>
    <x:row r="67">
      <x:c r="A67" s="13" t="str">
        <x:v>PJ-S0063</x:v>
      </x:c>
      <x:c r="B67" s="13" t="str">
        <x:v>PJ-B0056</x:v>
      </x:c>
      <x:c r="C67" s="13" t="str">
        <x:v>PJ-FBR-01</x:v>
      </x:c>
      <x:c r="D67" s="13" t="str">
        <x:v>Buried</x:v>
      </x:c>
      <x:c r="E67" s="28" t="n">
        <x:v>24.9</x:v>
      </x:c>
      <x:c r="F67" s="28" t="n">
        <x:v>25.01</x:v>
      </x:c>
      <x:c r="G67" s="24" t="n">
        <x:v>580.8000000000158</x:v>
      </x:c>
      <x:c r="H67" s="28" t="n">
        <x:v>0.11000000000000298</x:v>
      </x:c>
      <x:c r="I67" s="13" t="str">
        <x:v>Gas utility</x:v>
      </x:c>
      <x:c r="J67" s="13" t="str">
        <x:v>GAS-06</x:v>
      </x:c>
      <x:c r="K67" s="13" t="str">
        <x:v>Gas utility</x:v>
      </x:c>
      <x:c r="L67" s="13" t="str">
        <x:v>Heartland Gas Transmission</x:v>
      </x:c>
      <x:c r="M67" s="13" t="str">
        <x:v>Union County</x:v>
      </x:c>
      <x:c r="N67" s="13" t="str">
        <x:v>Unincorporated</x:v>
      </x:c>
      <x:c r="O67" s="13" t="str">
        <x:v>State DOT District 4</x:v>
      </x:c>
      <x:c r="P67" s="13" t="str">
        <x:v>No</x:v>
      </x:c>
      <x:c r="Q67" s="13" t="str">
        <x:v>Longest</x:v>
      </x:c>
      <x:c r="R67" s="13" t="str">
        <x:v>PJ-PRM-025</x:v>
      </x:c>
      <x:c r="S67" s="13" t="str">
        <x:v>PJ-PRM-025-BUF</x:v>
      </x:c>
      <x:c r="T67" s="13" t="str">
        <x:v>24.9000-25.0100</x:v>
      </x:c>
      <x:c r="U67" s="13" t="str">
        <x:v>Yes - overlapping risks</x:v>
      </x:c>
      <x:c r="V67" s="13" t="str"/>
      <x:c r="W67" s="13" t="str">
        <x:f>IF(AND(D67="Aerial",OR(I67="Wetland",I67="Gas utility")),"REVIEW","PASS")</x:f>
        <x:v>PASS</x:v>
      </x:c>
      <x:c r="X67" s="13" t="str">
        <x:f>IF(OR(A67="",B67="",D67="",M67="",N67="",O67="",L67="",R67=""),"REVIEW","PASS")</x:f>
        <x:v>PASS</x:v>
      </x:c>
      <x:c r="Y67" s="13" t="n">
        <x:f>COUNTIFS($T$5:$T$189,T67)</x:f>
        <x:v>2</x:v>
      </x:c>
      <x:c r="Z67" s="13" t="str">
        <x:f>IF(Y67=1,"PASS",IF(U67="Yes - overlapping risks","PASS","REVIEW"))</x:f>
        <x:v>PASS</x:v>
      </x:c>
      <x:c r="AA67" s="28" t="n">
        <x:f>IF(COUNTIFS($B$5:B67,B67)=1,H67,0)</x:f>
        <x:v>0</x:v>
      </x:c>
    </x:row>
    <x:row r="68">
      <x:c r="A68" s="20" t="str">
        <x:v>PJ-S0064</x:v>
      </x:c>
      <x:c r="B68" s="20" t="str">
        <x:v>PJ-B0057</x:v>
      </x:c>
      <x:c r="C68" s="20" t="str">
        <x:v>PJ-FBR-01</x:v>
      </x:c>
      <x:c r="D68" s="20" t="str">
        <x:v>Buried</x:v>
      </x:c>
      <x:c r="E68" s="29" t="n">
        <x:v>25.01</x:v>
      </x:c>
      <x:c r="F68" s="29" t="n">
        <x:v>25.27</x:v>
      </x:c>
      <x:c r="G68" s="25" t="n">
        <x:v>1372.7999999999895</x:v>
      </x:c>
      <x:c r="H68" s="29" t="n">
        <x:v>0.259999999999998</x:v>
      </x:c>
      <x:c r="I68" s="20" t="str">
        <x:v>Federal land</x:v>
      </x:c>
      <x:c r="J68" s="20" t="str">
        <x:v>FED-01</x:v>
      </x:c>
      <x:c r="K68" s="20" t="str">
        <x:v>Federal land</x:v>
      </x:c>
      <x:c r="L68" s="20" t="str">
        <x:v>Prairie National Grassland Office</x:v>
      </x:c>
      <x:c r="M68" s="20" t="str">
        <x:v>Union County</x:v>
      </x:c>
      <x:c r="N68" s="20" t="str">
        <x:v>Unincorporated</x:v>
      </x:c>
      <x:c r="O68" s="20" t="str">
        <x:v>State DOT District 4</x:v>
      </x:c>
      <x:c r="P68" s="20" t="str">
        <x:v>No</x:v>
      </x:c>
      <x:c r="Q68" s="20" t="str">
        <x:v>Longest</x:v>
      </x:c>
      <x:c r="R68" s="20" t="str">
        <x:v>PJ-PRM-024</x:v>
      </x:c>
      <x:c r="S68" s="20" t="str">
        <x:v>PJ-PRM-024-BUF</x:v>
      </x:c>
      <x:c r="T68" s="20" t="str">
        <x:v>25.0100-25.2700</x:v>
      </x:c>
      <x:c r="U68" s="20" t="str">
        <x:v>No</x:v>
      </x:c>
      <x:c r="V68" s="20" t="str"/>
      <x:c r="W68" s="20" t="str">
        <x:f>IF(AND(D68="Aerial",OR(I68="Wetland",I68="Gas utility")),"REVIEW","PASS")</x:f>
        <x:v>PASS</x:v>
      </x:c>
      <x:c r="X68" s="20" t="str">
        <x:f>IF(OR(A68="",B68="",D68="",M68="",N68="",O68="",L68="",R68=""),"REVIEW","PASS")</x:f>
        <x:v>PASS</x:v>
      </x:c>
      <x:c r="Y68" s="20" t="n">
        <x:f>COUNTIFS($T$5:$T$189,T68)</x:f>
        <x:v>1</x:v>
      </x:c>
      <x:c r="Z68" s="20" t="str">
        <x:f>IF(Y68=1,"PASS",IF(U68="Yes - overlapping risks","PASS","REVIEW"))</x:f>
        <x:v>PASS</x:v>
      </x:c>
      <x:c r="AA68" s="29" t="n">
        <x:f>IF(COUNTIFS($B$5:B68,B68)=1,H68,0)</x:f>
        <x:v>0.259999999999998</x:v>
      </x:c>
    </x:row>
    <x:row r="69">
      <x:c r="A69" s="13" t="str">
        <x:v>PJ-S0065</x:v>
      </x:c>
      <x:c r="B69" s="13" t="str">
        <x:v>PJ-B0058</x:v>
      </x:c>
      <x:c r="C69" s="13" t="str">
        <x:v>PJ-FBR-01</x:v>
      </x:c>
      <x:c r="D69" s="13" t="str">
        <x:v>Buried</x:v>
      </x:c>
      <x:c r="E69" s="28" t="n">
        <x:v>25.27</x:v>
      </x:c>
      <x:c r="F69" s="28" t="n">
        <x:v>25.57</x:v>
      </x:c>
      <x:c r="G69" s="24" t="n">
        <x:v>1584.0000000000036</x:v>
      </x:c>
      <x:c r="H69" s="28" t="n">
        <x:v>0.3000000000000007</x:v>
      </x:c>
      <x:c r="I69" s="13" t="str">
        <x:v>Federal land</x:v>
      </x:c>
      <x:c r="J69" s="13" t="str">
        <x:v>FED-01</x:v>
      </x:c>
      <x:c r="K69" s="13" t="str">
        <x:v>Federal land</x:v>
      </x:c>
      <x:c r="L69" s="13" t="str">
        <x:v>Prairie National Grassland Office</x:v>
      </x:c>
      <x:c r="M69" s="13" t="str">
        <x:v>Union County</x:v>
      </x:c>
      <x:c r="N69" s="13" t="str">
        <x:v>Unincorporated</x:v>
      </x:c>
      <x:c r="O69" s="13" t="str">
        <x:v>State DOT District 4</x:v>
      </x:c>
      <x:c r="P69" s="13" t="str">
        <x:v>No</x:v>
      </x:c>
      <x:c r="Q69" s="13" t="str">
        <x:v>Longest</x:v>
      </x:c>
      <x:c r="R69" s="13" t="str">
        <x:v>PJ-PRM-024</x:v>
      </x:c>
      <x:c r="S69" s="13" t="str">
        <x:v>PJ-PRM-024-BUF</x:v>
      </x:c>
      <x:c r="T69" s="13" t="str">
        <x:v>25.2700-25.5700</x:v>
      </x:c>
      <x:c r="U69" s="13" t="str">
        <x:v>Yes - overlapping risks</x:v>
      </x:c>
      <x:c r="V69" s="13" t="str"/>
      <x:c r="W69" s="13" t="str">
        <x:f>IF(AND(D69="Aerial",OR(I69="Wetland",I69="Gas utility")),"REVIEW","PASS")</x:f>
        <x:v>PASS</x:v>
      </x:c>
      <x:c r="X69" s="13" t="str">
        <x:f>IF(OR(A69="",B69="",D69="",M69="",N69="",O69="",L69="",R69=""),"REVIEW","PASS")</x:f>
        <x:v>PASS</x:v>
      </x:c>
      <x:c r="Y69" s="13" t="n">
        <x:f>COUNTIFS($T$5:$T$189,T69)</x:f>
        <x:v>2</x:v>
      </x:c>
      <x:c r="Z69" s="13" t="str">
        <x:f>IF(Y69=1,"PASS",IF(U69="Yes - overlapping risks","PASS","REVIEW"))</x:f>
        <x:v>PASS</x:v>
      </x:c>
      <x:c r="AA69" s="28" t="n">
        <x:f>IF(COUNTIFS($B$5:B69,B69)=1,H69,0)</x:f>
        <x:v>0.3000000000000007</x:v>
      </x:c>
    </x:row>
    <x:row r="70">
      <x:c r="A70" s="20" t="str">
        <x:v>PJ-S0066</x:v>
      </x:c>
      <x:c r="B70" s="20" t="str">
        <x:v>PJ-B0058</x:v>
      </x:c>
      <x:c r="C70" s="20" t="str">
        <x:v>PJ-FBR-01</x:v>
      </x:c>
      <x:c r="D70" s="20" t="str">
        <x:v>Buried</x:v>
      </x:c>
      <x:c r="E70" s="29" t="n">
        <x:v>25.27</x:v>
      </x:c>
      <x:c r="F70" s="29" t="n">
        <x:v>25.57</x:v>
      </x:c>
      <x:c r="G70" s="25" t="n">
        <x:v>1584.0000000000036</x:v>
      </x:c>
      <x:c r="H70" s="29" t="n">
        <x:v>0.3000000000000007</x:v>
      </x:c>
      <x:c r="I70" s="20" t="str">
        <x:v>Wetland</x:v>
      </x:c>
      <x:c r="J70" s="20" t="str">
        <x:v>WTL-10</x:v>
      </x:c>
      <x:c r="K70" s="20" t="str">
        <x:v>Wetland</x:v>
      </x:c>
      <x:c r="L70" s="20" t="str">
        <x:v>Regional Wetland Review Office</x:v>
      </x:c>
      <x:c r="M70" s="20" t="str">
        <x:v>Union County</x:v>
      </x:c>
      <x:c r="N70" s="20" t="str">
        <x:v>Unincorporated</x:v>
      </x:c>
      <x:c r="O70" s="20" t="str">
        <x:v>State DOT District 4</x:v>
      </x:c>
      <x:c r="P70" s="20" t="str">
        <x:v>No</x:v>
      </x:c>
      <x:c r="Q70" s="20" t="str">
        <x:v>Standard</x:v>
      </x:c>
      <x:c r="R70" s="20" t="str">
        <x:v>PJ-PRM-026</x:v>
      </x:c>
      <x:c r="S70" s="20" t="str">
        <x:v>PJ-PRM-026-BUF</x:v>
      </x:c>
      <x:c r="T70" s="20" t="str">
        <x:v>25.2700-25.5700</x:v>
      </x:c>
      <x:c r="U70" s="20" t="str">
        <x:v>Yes - overlapping risks</x:v>
      </x:c>
      <x:c r="V70" s="20" t="str"/>
      <x:c r="W70" s="20" t="str">
        <x:f>IF(AND(D70="Aerial",OR(I70="Wetland",I70="Gas utility")),"REVIEW","PASS")</x:f>
        <x:v>PASS</x:v>
      </x:c>
      <x:c r="X70" s="20" t="str">
        <x:f>IF(OR(A70="",B70="",D70="",M70="",N70="",O70="",L70="",R70=""),"REVIEW","PASS")</x:f>
        <x:v>PASS</x:v>
      </x:c>
      <x:c r="Y70" s="20" t="n">
        <x:f>COUNTIFS($T$5:$T$189,T70)</x:f>
        <x:v>2</x:v>
      </x:c>
      <x:c r="Z70" s="20" t="str">
        <x:f>IF(Y70=1,"PASS",IF(U70="Yes - overlapping risks","PASS","REVIEW"))</x:f>
        <x:v>PASS</x:v>
      </x:c>
      <x:c r="AA70" s="29" t="n">
        <x:f>IF(COUNTIFS($B$5:B70,B70)=1,H70,0)</x:f>
        <x:v>0</x:v>
      </x:c>
    </x:row>
    <x:row r="71">
      <x:c r="A71" s="13" t="str">
        <x:v>PJ-S0067</x:v>
      </x:c>
      <x:c r="B71" s="13" t="str">
        <x:v>PJ-B0059</x:v>
      </x:c>
      <x:c r="C71" s="13" t="str">
        <x:v>PJ-FBR-01</x:v>
      </x:c>
      <x:c r="D71" s="13" t="str">
        <x:v>Buried</x:v>
      </x:c>
      <x:c r="E71" s="28" t="n">
        <x:v>25.57</x:v>
      </x:c>
      <x:c r="F71" s="28" t="n">
        <x:v>26.65</x:v>
      </x:c>
      <x:c r="G71" s="24" t="n">
        <x:v>5702.3999999999905</x:v>
      </x:c>
      <x:c r="H71" s="28" t="n">
        <x:v>1.0799999999999983</x:v>
      </x:c>
      <x:c r="I71" s="13" t="str">
        <x:v>Federal land</x:v>
      </x:c>
      <x:c r="J71" s="13" t="str">
        <x:v>FED-01</x:v>
      </x:c>
      <x:c r="K71" s="13" t="str">
        <x:v>Federal land</x:v>
      </x:c>
      <x:c r="L71" s="13" t="str">
        <x:v>Prairie National Grassland Office</x:v>
      </x:c>
      <x:c r="M71" s="13" t="str">
        <x:v>Union County</x:v>
      </x:c>
      <x:c r="N71" s="13" t="str">
        <x:v>Unincorporated</x:v>
      </x:c>
      <x:c r="O71" s="13" t="str">
        <x:v>State DOT District 4</x:v>
      </x:c>
      <x:c r="P71" s="13" t="str">
        <x:v>No</x:v>
      </x:c>
      <x:c r="Q71" s="13" t="str">
        <x:v>Longest</x:v>
      </x:c>
      <x:c r="R71" s="13" t="str">
        <x:v>PJ-PRM-024</x:v>
      </x:c>
      <x:c r="S71" s="13" t="str">
        <x:v>PJ-PRM-024-BUF</x:v>
      </x:c>
      <x:c r="T71" s="13" t="str">
        <x:v>25.5700-26.6500</x:v>
      </x:c>
      <x:c r="U71" s="13" t="str">
        <x:v>No</x:v>
      </x:c>
      <x:c r="V71" s="13" t="str"/>
      <x:c r="W71" s="13" t="str">
        <x:f>IF(AND(D71="Aerial",OR(I71="Wetland",I71="Gas utility")),"REVIEW","PASS")</x:f>
        <x:v>PASS</x:v>
      </x:c>
      <x:c r="X71" s="13" t="str">
        <x:f>IF(OR(A71="",B71="",D71="",M71="",N71="",O71="",L71="",R71=""),"REVIEW","PASS")</x:f>
        <x:v>PASS</x:v>
      </x:c>
      <x:c r="Y71" s="13" t="n">
        <x:f>COUNTIFS($T$5:$T$189,T71)</x:f>
        <x:v>1</x:v>
      </x:c>
      <x:c r="Z71" s="13" t="str">
        <x:f>IF(Y71=1,"PASS",IF(U71="Yes - overlapping risks","PASS","REVIEW"))</x:f>
        <x:v>PASS</x:v>
      </x:c>
      <x:c r="AA71" s="28" t="n">
        <x:f>IF(COUNTIFS($B$5:B71,B71)=1,H71,0)</x:f>
        <x:v>1.0799999999999983</x:v>
      </x:c>
    </x:row>
    <x:row r="72">
      <x:c r="A72" s="20" t="str">
        <x:v>PJ-S0068</x:v>
      </x:c>
      <x:c r="B72" s="20" t="str">
        <x:v>PJ-B0060</x:v>
      </x:c>
      <x:c r="C72" s="20" t="str">
        <x:v>PJ-FBR-01</x:v>
      </x:c>
      <x:c r="D72" s="20" t="str">
        <x:v>Buried</x:v>
      </x:c>
      <x:c r="E72" s="29" t="n">
        <x:v>26.65</x:v>
      </x:c>
      <x:c r="F72" s="29" t="n">
        <x:v>26.81</x:v>
      </x:c>
      <x:c r="G72" s="25" t="n">
        <x:v>844.8000000000008</x:v>
      </x:c>
      <x:c r="H72" s="29" t="n">
        <x:v>0.16000000000000014</x:v>
      </x:c>
      <x:c r="I72" s="20" t="str">
        <x:v>Federal land</x:v>
      </x:c>
      <x:c r="J72" s="20" t="str">
        <x:v>FED-01</x:v>
      </x:c>
      <x:c r="K72" s="20" t="str">
        <x:v>Federal land</x:v>
      </x:c>
      <x:c r="L72" s="20" t="str">
        <x:v>Prairie National Grassland Office</x:v>
      </x:c>
      <x:c r="M72" s="20" t="str">
        <x:v>Union County</x:v>
      </x:c>
      <x:c r="N72" s="20" t="str">
        <x:v>Unincorporated</x:v>
      </x:c>
      <x:c r="O72" s="20" t="str">
        <x:v>State DOT District 4</x:v>
      </x:c>
      <x:c r="P72" s="20" t="str">
        <x:v>No</x:v>
      </x:c>
      <x:c r="Q72" s="20" t="str">
        <x:v>Longest</x:v>
      </x:c>
      <x:c r="R72" s="20" t="str">
        <x:v>PJ-PRM-024</x:v>
      </x:c>
      <x:c r="S72" s="20" t="str">
        <x:v>PJ-PRM-024-BUF</x:v>
      </x:c>
      <x:c r="T72" s="20" t="str">
        <x:v>26.6500-26.8100</x:v>
      </x:c>
      <x:c r="U72" s="20" t="str">
        <x:v>Yes - overlapping risks</x:v>
      </x:c>
      <x:c r="V72" s="20" t="str"/>
      <x:c r="W72" s="20" t="str">
        <x:f>IF(AND(D72="Aerial",OR(I72="Wetland",I72="Gas utility")),"REVIEW","PASS")</x:f>
        <x:v>PASS</x:v>
      </x:c>
      <x:c r="X72" s="20" t="str">
        <x:f>IF(OR(A72="",B72="",D72="",M72="",N72="",O72="",L72="",R72=""),"REVIEW","PASS")</x:f>
        <x:v>PASS</x:v>
      </x:c>
      <x:c r="Y72" s="20" t="n">
        <x:f>COUNTIFS($T$5:$T$189,T72)</x:f>
        <x:v>2</x:v>
      </x:c>
      <x:c r="Z72" s="20" t="str">
        <x:f>IF(Y72=1,"PASS",IF(U72="Yes - overlapping risks","PASS","REVIEW"))</x:f>
        <x:v>PASS</x:v>
      </x:c>
      <x:c r="AA72" s="29" t="n">
        <x:f>IF(COUNTIFS($B$5:B72,B72)=1,H72,0)</x:f>
        <x:v>0.16000000000000014</x:v>
      </x:c>
    </x:row>
    <x:row r="73">
      <x:c r="A73" s="13" t="str">
        <x:v>PJ-S0069</x:v>
      </x:c>
      <x:c r="B73" s="13" t="str">
        <x:v>PJ-B0060</x:v>
      </x:c>
      <x:c r="C73" s="13" t="str">
        <x:v>PJ-FBR-01</x:v>
      </x:c>
      <x:c r="D73" s="13" t="str">
        <x:v>Buried</x:v>
      </x:c>
      <x:c r="E73" s="28" t="n">
        <x:v>26.65</x:v>
      </x:c>
      <x:c r="F73" s="28" t="n">
        <x:v>26.81</x:v>
      </x:c>
      <x:c r="G73" s="24" t="n">
        <x:v>844.8000000000008</x:v>
      </x:c>
      <x:c r="H73" s="28" t="n">
        <x:v>0.16000000000000014</x:v>
      </x:c>
      <x:c r="I73" s="13" t="str">
        <x:v>Railroad</x:v>
      </x:c>
      <x:c r="J73" s="13" t="str">
        <x:v>RR-04</x:v>
      </x:c>
      <x:c r="K73" s="13" t="str">
        <x:v>Railroad</x:v>
      </x:c>
      <x:c r="L73" s="13" t="str">
        <x:v>Heartland Rail Company</x:v>
      </x:c>
      <x:c r="M73" s="13" t="str">
        <x:v>Union County</x:v>
      </x:c>
      <x:c r="N73" s="13" t="str">
        <x:v>Unincorporated</x:v>
      </x:c>
      <x:c r="O73" s="13" t="str">
        <x:v>State DOT District 4</x:v>
      </x:c>
      <x:c r="P73" s="13" t="str">
        <x:v>No</x:v>
      </x:c>
      <x:c r="Q73" s="13" t="str">
        <x:v>Longest</x:v>
      </x:c>
      <x:c r="R73" s="13" t="str">
        <x:v>PJ-PRM-027</x:v>
      </x:c>
      <x:c r="S73" s="13" t="str">
        <x:v>PJ-PRM-027-BUF</x:v>
      </x:c>
      <x:c r="T73" s="13" t="str">
        <x:v>26.6500-26.8100</x:v>
      </x:c>
      <x:c r="U73" s="13" t="str">
        <x:v>Yes - overlapping risks</x:v>
      </x:c>
      <x:c r="V73" s="13" t="str"/>
      <x:c r="W73" s="13" t="str">
        <x:f>IF(AND(D73="Aerial",OR(I73="Wetland",I73="Gas utility")),"REVIEW","PASS")</x:f>
        <x:v>PASS</x:v>
      </x:c>
      <x:c r="X73" s="13" t="str">
        <x:f>IF(OR(A73="",B73="",D73="",M73="",N73="",O73="",L73="",R73=""),"REVIEW","PASS")</x:f>
        <x:v>PASS</x:v>
      </x:c>
      <x:c r="Y73" s="13" t="n">
        <x:f>COUNTIFS($T$5:$T$189,T73)</x:f>
        <x:v>2</x:v>
      </x:c>
      <x:c r="Z73" s="13" t="str">
        <x:f>IF(Y73=1,"PASS",IF(U73="Yes - overlapping risks","PASS","REVIEW"))</x:f>
        <x:v>PASS</x:v>
      </x:c>
      <x:c r="AA73" s="28" t="n">
        <x:f>IF(COUNTIFS($B$5:B73,B73)=1,H73,0)</x:f>
        <x:v>0</x:v>
      </x:c>
    </x:row>
    <x:row r="74">
      <x:c r="A74" s="20" t="str">
        <x:v>PJ-S0070</x:v>
      </x:c>
      <x:c r="B74" s="20" t="str">
        <x:v>PJ-B0061</x:v>
      </x:c>
      <x:c r="C74" s="20" t="str">
        <x:v>PJ-FBR-01</x:v>
      </x:c>
      <x:c r="D74" s="20" t="str">
        <x:v>Buried</x:v>
      </x:c>
      <x:c r="E74" s="29" t="n">
        <x:v>26.81</x:v>
      </x:c>
      <x:c r="F74" s="29" t="n">
        <x:v>26.95</x:v>
      </x:c>
      <x:c r="G74" s="25" t="n">
        <x:v>739.200000000003</x:v>
      </x:c>
      <x:c r="H74" s="29" t="n">
        <x:v>0.14000000000000057</x:v>
      </x:c>
      <x:c r="I74" s="20" t="str">
        <x:v>Federal land</x:v>
      </x:c>
      <x:c r="J74" s="20" t="str">
        <x:v>FED-01</x:v>
      </x:c>
      <x:c r="K74" s="20" t="str">
        <x:v>Federal land</x:v>
      </x:c>
      <x:c r="L74" s="20" t="str">
        <x:v>Prairie National Grassland Office</x:v>
      </x:c>
      <x:c r="M74" s="20" t="str">
        <x:v>Union County</x:v>
      </x:c>
      <x:c r="N74" s="20" t="str">
        <x:v>Unincorporated</x:v>
      </x:c>
      <x:c r="O74" s="20" t="str">
        <x:v>State DOT District 4</x:v>
      </x:c>
      <x:c r="P74" s="20" t="str">
        <x:v>No</x:v>
      </x:c>
      <x:c r="Q74" s="20" t="str">
        <x:v>Longest</x:v>
      </x:c>
      <x:c r="R74" s="20" t="str">
        <x:v>PJ-PRM-024</x:v>
      </x:c>
      <x:c r="S74" s="20" t="str">
        <x:v>PJ-PRM-024-BUF</x:v>
      </x:c>
      <x:c r="T74" s="20" t="str">
        <x:v>26.8100-26.9500</x:v>
      </x:c>
      <x:c r="U74" s="20" t="str">
        <x:v>No</x:v>
      </x:c>
      <x:c r="V74" s="20" t="str"/>
      <x:c r="W74" s="20" t="str">
        <x:f>IF(AND(D74="Aerial",OR(I74="Wetland",I74="Gas utility")),"REVIEW","PASS")</x:f>
        <x:v>PASS</x:v>
      </x:c>
      <x:c r="X74" s="20" t="str">
        <x:f>IF(OR(A74="",B74="",D74="",M74="",N74="",O74="",L74="",R74=""),"REVIEW","PASS")</x:f>
        <x:v>PASS</x:v>
      </x:c>
      <x:c r="Y74" s="20" t="n">
        <x:f>COUNTIFS($T$5:$T$189,T74)</x:f>
        <x:v>1</x:v>
      </x:c>
      <x:c r="Z74" s="20" t="str">
        <x:f>IF(Y74=1,"PASS",IF(U74="Yes - overlapping risks","PASS","REVIEW"))</x:f>
        <x:v>PASS</x:v>
      </x:c>
      <x:c r="AA74" s="29" t="n">
        <x:f>IF(COUNTIFS($B$5:B74,B74)=1,H74,0)</x:f>
        <x:v>0.14000000000000057</x:v>
      </x:c>
    </x:row>
    <x:row r="75">
      <x:c r="A75" s="13" t="str">
        <x:v>PJ-S0071</x:v>
      </x:c>
      <x:c r="B75" s="13" t="str">
        <x:v>PJ-B0062</x:v>
      </x:c>
      <x:c r="C75" s="13" t="str">
        <x:v>PJ-FBR-01</x:v>
      </x:c>
      <x:c r="D75" s="13" t="str">
        <x:v>Buried</x:v>
      </x:c>
      <x:c r="E75" s="28" t="n">
        <x:v>26.95</x:v>
      </x:c>
      <x:c r="F75" s="28" t="n">
        <x:v>27.09</x:v>
      </x:c>
      <x:c r="G75" s="24" t="n">
        <x:v>739.200000000003</x:v>
      </x:c>
      <x:c r="H75" s="28" t="n">
        <x:v>0.14000000000000057</x:v>
      </x:c>
      <x:c r="I75" s="13" t="str">
        <x:v>Federal land</x:v>
      </x:c>
      <x:c r="J75" s="13" t="str">
        <x:v>FED-01</x:v>
      </x:c>
      <x:c r="K75" s="13" t="str">
        <x:v>Federal land</x:v>
      </x:c>
      <x:c r="L75" s="13" t="str">
        <x:v>Prairie National Grassland Office</x:v>
      </x:c>
      <x:c r="M75" s="13" t="str">
        <x:v>Union County</x:v>
      </x:c>
      <x:c r="N75" s="13" t="str">
        <x:v>Unincorporated</x:v>
      </x:c>
      <x:c r="O75" s="13" t="str">
        <x:v>State DOT District 4</x:v>
      </x:c>
      <x:c r="P75" s="13" t="str">
        <x:v>No</x:v>
      </x:c>
      <x:c r="Q75" s="13" t="str">
        <x:v>Longest</x:v>
      </x:c>
      <x:c r="R75" s="13" t="str">
        <x:v>PJ-PRM-024</x:v>
      </x:c>
      <x:c r="S75" s="13" t="str">
        <x:v>PJ-PRM-024-BUF</x:v>
      </x:c>
      <x:c r="T75" s="13" t="str">
        <x:v>26.9500-27.0900</x:v>
      </x:c>
      <x:c r="U75" s="13" t="str">
        <x:v>Yes - overlapping risks</x:v>
      </x:c>
      <x:c r="V75" s="13" t="str"/>
      <x:c r="W75" s="13" t="str">
        <x:f>IF(AND(D75="Aerial",OR(I75="Wetland",I75="Gas utility")),"REVIEW","PASS")</x:f>
        <x:v>PASS</x:v>
      </x:c>
      <x:c r="X75" s="13" t="str">
        <x:f>IF(OR(A75="",B75="",D75="",M75="",N75="",O75="",L75="",R75=""),"REVIEW","PASS")</x:f>
        <x:v>PASS</x:v>
      </x:c>
      <x:c r="Y75" s="13" t="n">
        <x:f>COUNTIFS($T$5:$T$189,T75)</x:f>
        <x:v>2</x:v>
      </x:c>
      <x:c r="Z75" s="13" t="str">
        <x:f>IF(Y75=1,"PASS",IF(U75="Yes - overlapping risks","PASS","REVIEW"))</x:f>
        <x:v>PASS</x:v>
      </x:c>
      <x:c r="AA75" s="28" t="n">
        <x:f>IF(COUNTIFS($B$5:B75,B75)=1,H75,0)</x:f>
        <x:v>0.14000000000000057</x:v>
      </x:c>
    </x:row>
    <x:row r="76">
      <x:c r="A76" s="20" t="str">
        <x:v>PJ-S0072</x:v>
      </x:c>
      <x:c r="B76" s="20" t="str">
        <x:v>PJ-B0062</x:v>
      </x:c>
      <x:c r="C76" s="20" t="str">
        <x:v>PJ-FBR-01</x:v>
      </x:c>
      <x:c r="D76" s="20" t="str">
        <x:v>Buried</x:v>
      </x:c>
      <x:c r="E76" s="29" t="n">
        <x:v>26.95</x:v>
      </x:c>
      <x:c r="F76" s="29" t="n">
        <x:v>27.09</x:v>
      </x:c>
      <x:c r="G76" s="25" t="n">
        <x:v>739.200000000003</x:v>
      </x:c>
      <x:c r="H76" s="29" t="n">
        <x:v>0.14000000000000057</x:v>
      </x:c>
      <x:c r="I76" s="20" t="str">
        <x:v>Electric utility</x:v>
      </x:c>
      <x:c r="J76" s="20" t="str">
        <x:v>ELE-06</x:v>
      </x:c>
      <x:c r="K76" s="20" t="str">
        <x:v>Electric utility</x:v>
      </x:c>
      <x:c r="L76" s="20" t="str">
        <x:v>Midland Electric Cooperative</x:v>
      </x:c>
      <x:c r="M76" s="20" t="str">
        <x:v>Union County</x:v>
      </x:c>
      <x:c r="N76" s="20" t="str">
        <x:v>Unincorporated</x:v>
      </x:c>
      <x:c r="O76" s="20" t="str">
        <x:v>State DOT District 4</x:v>
      </x:c>
      <x:c r="P76" s="20" t="str">
        <x:v>No</x:v>
      </x:c>
      <x:c r="Q76" s="20" t="str">
        <x:v>Longest</x:v>
      </x:c>
      <x:c r="R76" s="20" t="str">
        <x:v>PJ-PRM-028</x:v>
      </x:c>
      <x:c r="S76" s="20" t="str">
        <x:v>PJ-PRM-028-BUF</x:v>
      </x:c>
      <x:c r="T76" s="20" t="str">
        <x:v>26.9500-27.0900</x:v>
      </x:c>
      <x:c r="U76" s="20" t="str">
        <x:v>Yes - overlapping risks</x:v>
      </x:c>
      <x:c r="V76" s="20" t="str"/>
      <x:c r="W76" s="20" t="str">
        <x:f>IF(AND(D76="Aerial",OR(I76="Wetland",I76="Gas utility")),"REVIEW","PASS")</x:f>
        <x:v>PASS</x:v>
      </x:c>
      <x:c r="X76" s="20" t="str">
        <x:f>IF(OR(A76="",B76="",D76="",M76="",N76="",O76="",L76="",R76=""),"REVIEW","PASS")</x:f>
        <x:v>PASS</x:v>
      </x:c>
      <x:c r="Y76" s="20" t="n">
        <x:f>COUNTIFS($T$5:$T$189,T76)</x:f>
        <x:v>2</x:v>
      </x:c>
      <x:c r="Z76" s="20" t="str">
        <x:f>IF(Y76=1,"PASS",IF(U76="Yes - overlapping risks","PASS","REVIEW"))</x:f>
        <x:v>PASS</x:v>
      </x:c>
      <x:c r="AA76" s="29" t="n">
        <x:f>IF(COUNTIFS($B$5:B76,B76)=1,H76,0)</x:f>
        <x:v>0</x:v>
      </x:c>
    </x:row>
    <x:row r="77">
      <x:c r="A77" s="13" t="str">
        <x:v>PJ-S0073</x:v>
      </x:c>
      <x:c r="B77" s="13" t="str">
        <x:v>PJ-B0063</x:v>
      </x:c>
      <x:c r="C77" s="13" t="str">
        <x:v>PJ-FBR-01</x:v>
      </x:c>
      <x:c r="D77" s="13" t="str">
        <x:v>Buried</x:v>
      </x:c>
      <x:c r="E77" s="28" t="n">
        <x:v>27.09</x:v>
      </x:c>
      <x:c r="F77" s="28" t="n">
        <x:v>27.2</x:v>
      </x:c>
      <x:c r="G77" s="24" t="n">
        <x:v>580.799999999997</x:v>
      </x:c>
      <x:c r="H77" s="28" t="n">
        <x:v>0.10999999999999943</x:v>
      </x:c>
      <x:c r="I77" s="13" t="str">
        <x:v>Federal land</x:v>
      </x:c>
      <x:c r="J77" s="13" t="str">
        <x:v>FED-01</x:v>
      </x:c>
      <x:c r="K77" s="13" t="str">
        <x:v>Federal land</x:v>
      </x:c>
      <x:c r="L77" s="13" t="str">
        <x:v>Prairie National Grassland Office</x:v>
      </x:c>
      <x:c r="M77" s="13" t="str">
        <x:v>Union County</x:v>
      </x:c>
      <x:c r="N77" s="13" t="str">
        <x:v>Unincorporated</x:v>
      </x:c>
      <x:c r="O77" s="13" t="str">
        <x:v>State DOT District 4</x:v>
      </x:c>
      <x:c r="P77" s="13" t="str">
        <x:v>No</x:v>
      </x:c>
      <x:c r="Q77" s="13" t="str">
        <x:v>Longest</x:v>
      </x:c>
      <x:c r="R77" s="13" t="str">
        <x:v>PJ-PRM-024</x:v>
      </x:c>
      <x:c r="S77" s="13" t="str">
        <x:v>PJ-PRM-024-BUF</x:v>
      </x:c>
      <x:c r="T77" s="13" t="str">
        <x:v>27.0900-27.2000</x:v>
      </x:c>
      <x:c r="U77" s="13" t="str">
        <x:v>No</x:v>
      </x:c>
      <x:c r="V77" s="13" t="str"/>
      <x:c r="W77" s="13" t="str">
        <x:f>IF(AND(D77="Aerial",OR(I77="Wetland",I77="Gas utility")),"REVIEW","PASS")</x:f>
        <x:v>PASS</x:v>
      </x:c>
      <x:c r="X77" s="13" t="str">
        <x:f>IF(OR(A77="",B77="",D77="",M77="",N77="",O77="",L77="",R77=""),"REVIEW","PASS")</x:f>
        <x:v>PASS</x:v>
      </x:c>
      <x:c r="Y77" s="13" t="n">
        <x:f>COUNTIFS($T$5:$T$189,T77)</x:f>
        <x:v>1</x:v>
      </x:c>
      <x:c r="Z77" s="13" t="str">
        <x:f>IF(Y77=1,"PASS",IF(U77="Yes - overlapping risks","PASS","REVIEW"))</x:f>
        <x:v>PASS</x:v>
      </x:c>
      <x:c r="AA77" s="28" t="n">
        <x:f>IF(COUNTIFS($B$5:B77,B77)=1,H77,0)</x:f>
        <x:v>0.10999999999999943</x:v>
      </x:c>
    </x:row>
    <x:row r="78">
      <x:c r="A78" s="20" t="str">
        <x:v>PJ-S0074</x:v>
      </x:c>
      <x:c r="B78" s="20" t="str">
        <x:v>PJ-B0064</x:v>
      </x:c>
      <x:c r="C78" s="20" t="str">
        <x:v>PJ-FBR-01</x:v>
      </x:c>
      <x:c r="D78" s="20" t="str">
        <x:v>Buried</x:v>
      </x:c>
      <x:c r="E78" s="29" t="n">
        <x:v>27.2</x:v>
      </x:c>
      <x:c r="F78" s="29" t="n">
        <x:v>28</x:v>
      </x:c>
      <x:c r="G78" s="25" t="n">
        <x:v>4224.000000000004</x:v>
      </x:c>
      <x:c r="H78" s="29" t="n">
        <x:v>0.8000000000000007</x:v>
      </x:c>
      <x:c r="I78" s="20" t="str">
        <x:v>No added risk</x:v>
      </x:c>
      <x:c r="J78" s="20" t="str"/>
      <x:c r="K78" s="20" t="str">
        <x:v>County</x:v>
      </x:c>
      <x:c r="L78" s="20" t="str">
        <x:v>Union County</x:v>
      </x:c>
      <x:c r="M78" s="20" t="str">
        <x:v>Union County</x:v>
      </x:c>
      <x:c r="N78" s="20" t="str">
        <x:v>Unincorporated</x:v>
      </x:c>
      <x:c r="O78" s="20" t="str">
        <x:v>State DOT District 4</x:v>
      </x:c>
      <x:c r="P78" s="20" t="str">
        <x:v>No</x:v>
      </x:c>
      <x:c r="Q78" s="20" t="str">
        <x:v>Standard</x:v>
      </x:c>
      <x:c r="R78" s="20" t="str">
        <x:v>PJ-PRM-029</x:v>
      </x:c>
      <x:c r="S78" s="20" t="str">
        <x:v>PJ-PRM-029-BUF</x:v>
      </x:c>
      <x:c r="T78" s="20" t="str">
        <x:v>27.2000-28.0000</x:v>
      </x:c>
      <x:c r="U78" s="20" t="str">
        <x:v>No</x:v>
      </x:c>
      <x:c r="V78" s="20" t="str"/>
      <x:c r="W78" s="20" t="str">
        <x:f>IF(AND(D78="Aerial",OR(I78="Wetland",I78="Gas utility")),"REVIEW","PASS")</x:f>
        <x:v>PASS</x:v>
      </x:c>
      <x:c r="X78" s="20" t="str">
        <x:f>IF(OR(A78="",B78="",D78="",M78="",N78="",O78="",L78="",R78=""),"REVIEW","PASS")</x:f>
        <x:v>PASS</x:v>
      </x:c>
      <x:c r="Y78" s="20" t="n">
        <x:f>COUNTIFS($T$5:$T$189,T78)</x:f>
        <x:v>1</x:v>
      </x:c>
      <x:c r="Z78" s="20" t="str">
        <x:f>IF(Y78=1,"PASS",IF(U78="Yes - overlapping risks","PASS","REVIEW"))</x:f>
        <x:v>PASS</x:v>
      </x:c>
      <x:c r="AA78" s="29" t="n">
        <x:f>IF(COUNTIFS($B$5:B78,B78)=1,H78,0)</x:f>
        <x:v>0.8000000000000007</x:v>
      </x:c>
    </x:row>
    <x:row r="79">
      <x:c r="A79" s="13" t="str">
        <x:v>PJ-S0075</x:v>
      </x:c>
      <x:c r="B79" s="13" t="str">
        <x:v>PJ-B0065</x:v>
      </x:c>
      <x:c r="C79" s="13" t="str">
        <x:v>PJ-FBR-01</x:v>
      </x:c>
      <x:c r="D79" s="13" t="str">
        <x:v>Buried</x:v>
      </x:c>
      <x:c r="E79" s="28" t="n">
        <x:v>28</x:v>
      </x:c>
      <x:c r="F79" s="28" t="n">
        <x:v>28.38</x:v>
      </x:c>
      <x:c r="G79" s="24" t="n">
        <x:v>2006.3999999999946</x:v>
      </x:c>
      <x:c r="H79" s="28" t="n">
        <x:v>0.379999999999999</x:v>
      </x:c>
      <x:c r="I79" s="13" t="str">
        <x:v>Wetland</x:v>
      </x:c>
      <x:c r="J79" s="13" t="str">
        <x:v>WTL-11</x:v>
      </x:c>
      <x:c r="K79" s="13" t="str">
        <x:v>Wetland</x:v>
      </x:c>
      <x:c r="L79" s="13" t="str">
        <x:v>Regional Wetland Review Office</x:v>
      </x:c>
      <x:c r="M79" s="13" t="str">
        <x:v>Union County</x:v>
      </x:c>
      <x:c r="N79" s="13" t="str">
        <x:v>Unincorporated</x:v>
      </x:c>
      <x:c r="O79" s="13" t="str">
        <x:v>State DOT District 4</x:v>
      </x:c>
      <x:c r="P79" s="13" t="str">
        <x:v>No</x:v>
      </x:c>
      <x:c r="Q79" s="13" t="str">
        <x:v>Standard</x:v>
      </x:c>
      <x:c r="R79" s="13" t="str">
        <x:v>PJ-PRM-030</x:v>
      </x:c>
      <x:c r="S79" s="13" t="str">
        <x:v>PJ-PRM-030-BUF</x:v>
      </x:c>
      <x:c r="T79" s="13" t="str">
        <x:v>28.0000-28.3800</x:v>
      </x:c>
      <x:c r="U79" s="13" t="str">
        <x:v>No</x:v>
      </x:c>
      <x:c r="V79" s="13" t="str"/>
      <x:c r="W79" s="13" t="str">
        <x:f>IF(AND(D79="Aerial",OR(I79="Wetland",I79="Gas utility")),"REVIEW","PASS")</x:f>
        <x:v>PASS</x:v>
      </x:c>
      <x:c r="X79" s="13" t="str">
        <x:f>IF(OR(A79="",B79="",D79="",M79="",N79="",O79="",L79="",R79=""),"REVIEW","PASS")</x:f>
        <x:v>PASS</x:v>
      </x:c>
      <x:c r="Y79" s="13" t="n">
        <x:f>COUNTIFS($T$5:$T$189,T79)</x:f>
        <x:v>1</x:v>
      </x:c>
      <x:c r="Z79" s="13" t="str">
        <x:f>IF(Y79=1,"PASS",IF(U79="Yes - overlapping risks","PASS","REVIEW"))</x:f>
        <x:v>PASS</x:v>
      </x:c>
      <x:c r="AA79" s="28" t="n">
        <x:f>IF(COUNTIFS($B$5:B79,B79)=1,H79,0)</x:f>
        <x:v>0.379999999999999</x:v>
      </x:c>
    </x:row>
    <x:row r="80">
      <x:c r="A80" s="20" t="str">
        <x:v>PJ-S0076</x:v>
      </x:c>
      <x:c r="B80" s="20" t="str">
        <x:v>PJ-B0066</x:v>
      </x:c>
      <x:c r="C80" s="20" t="str">
        <x:v>PJ-FBR-01</x:v>
      </x:c>
      <x:c r="D80" s="20" t="str">
        <x:v>Buried</x:v>
      </x:c>
      <x:c r="E80" s="29" t="n">
        <x:v>28.38</x:v>
      </x:c>
      <x:c r="F80" s="29" t="n">
        <x:v>29.32</x:v>
      </x:c>
      <x:c r="G80" s="25" t="n">
        <x:v>4963.200000000007</x:v>
      </x:c>
      <x:c r="H80" s="29" t="n">
        <x:v>0.9400000000000013</x:v>
      </x:c>
      <x:c r="I80" s="20" t="str">
        <x:v>No added risk</x:v>
      </x:c>
      <x:c r="J80" s="20" t="str"/>
      <x:c r="K80" s="20" t="str">
        <x:v>County</x:v>
      </x:c>
      <x:c r="L80" s="20" t="str">
        <x:v>Union County</x:v>
      </x:c>
      <x:c r="M80" s="20" t="str">
        <x:v>Union County</x:v>
      </x:c>
      <x:c r="N80" s="20" t="str">
        <x:v>Unincorporated</x:v>
      </x:c>
      <x:c r="O80" s="20" t="str">
        <x:v>State DOT District 4</x:v>
      </x:c>
      <x:c r="P80" s="20" t="str">
        <x:v>No</x:v>
      </x:c>
      <x:c r="Q80" s="20" t="str">
        <x:v>Standard</x:v>
      </x:c>
      <x:c r="R80" s="20" t="str">
        <x:v>PJ-PRM-029</x:v>
      </x:c>
      <x:c r="S80" s="20" t="str">
        <x:v>PJ-PRM-029-BUF</x:v>
      </x:c>
      <x:c r="T80" s="20" t="str">
        <x:v>28.3800-29.3200</x:v>
      </x:c>
      <x:c r="U80" s="20" t="str">
        <x:v>No</x:v>
      </x:c>
      <x:c r="V80" s="20" t="str"/>
      <x:c r="W80" s="20" t="str">
        <x:f>IF(AND(D80="Aerial",OR(I80="Wetland",I80="Gas utility")),"REVIEW","PASS")</x:f>
        <x:v>PASS</x:v>
      </x:c>
      <x:c r="X80" s="20" t="str">
        <x:f>IF(OR(A80="",B80="",D80="",M80="",N80="",O80="",L80="",R80=""),"REVIEW","PASS")</x:f>
        <x:v>PASS</x:v>
      </x:c>
      <x:c r="Y80" s="20" t="n">
        <x:f>COUNTIFS($T$5:$T$189,T80)</x:f>
        <x:v>1</x:v>
      </x:c>
      <x:c r="Z80" s="20" t="str">
        <x:f>IF(Y80=1,"PASS",IF(U80="Yes - overlapping risks","PASS","REVIEW"))</x:f>
        <x:v>PASS</x:v>
      </x:c>
      <x:c r="AA80" s="29" t="n">
        <x:f>IF(COUNTIFS($B$5:B80,B80)=1,H80,0)</x:f>
        <x:v>0.9400000000000013</x:v>
      </x:c>
    </x:row>
    <x:row r="81">
      <x:c r="A81" s="13" t="str">
        <x:v>PJ-S0077</x:v>
      </x:c>
      <x:c r="B81" s="13" t="str">
        <x:v>PJ-B0067</x:v>
      </x:c>
      <x:c r="C81" s="13" t="str">
        <x:v>PJ-FBR-01</x:v>
      </x:c>
      <x:c r="D81" s="13" t="str">
        <x:v>Buried</x:v>
      </x:c>
      <x:c r="E81" s="28" t="n">
        <x:v>29.32</x:v>
      </x:c>
      <x:c r="F81" s="28" t="n">
        <x:v>29.43</x:v>
      </x:c>
      <x:c r="G81" s="24" t="n">
        <x:v>580.799999999997</x:v>
      </x:c>
      <x:c r="H81" s="28" t="n">
        <x:v>0.10999999999999943</x:v>
      </x:c>
      <x:c r="I81" s="13" t="str">
        <x:v>Gas utility</x:v>
      </x:c>
      <x:c r="J81" s="13" t="str">
        <x:v>GAS-07</x:v>
      </x:c>
      <x:c r="K81" s="13" t="str">
        <x:v>Gas utility</x:v>
      </x:c>
      <x:c r="L81" s="13" t="str">
        <x:v>Prairie Gas Cooperative</x:v>
      </x:c>
      <x:c r="M81" s="13" t="str">
        <x:v>Union County</x:v>
      </x:c>
      <x:c r="N81" s="13" t="str">
        <x:v>Unincorporated</x:v>
      </x:c>
      <x:c r="O81" s="13" t="str">
        <x:v>State DOT District 4</x:v>
      </x:c>
      <x:c r="P81" s="13" t="str">
        <x:v>No</x:v>
      </x:c>
      <x:c r="Q81" s="13" t="str">
        <x:v>Longest</x:v>
      </x:c>
      <x:c r="R81" s="13" t="str">
        <x:v>PJ-PRM-031</x:v>
      </x:c>
      <x:c r="S81" s="13" t="str">
        <x:v>PJ-PRM-031-BUF</x:v>
      </x:c>
      <x:c r="T81" s="13" t="str">
        <x:v>29.3200-29.4300</x:v>
      </x:c>
      <x:c r="U81" s="13" t="str">
        <x:v>No</x:v>
      </x:c>
      <x:c r="V81" s="13" t="str"/>
      <x:c r="W81" s="13" t="str">
        <x:f>IF(AND(D81="Aerial",OR(I81="Wetland",I81="Gas utility")),"REVIEW","PASS")</x:f>
        <x:v>PASS</x:v>
      </x:c>
      <x:c r="X81" s="13" t="str">
        <x:f>IF(OR(A81="",B81="",D81="",M81="",N81="",O81="",L81="",R81=""),"REVIEW","PASS")</x:f>
        <x:v>PASS</x:v>
      </x:c>
      <x:c r="Y81" s="13" t="n">
        <x:f>COUNTIFS($T$5:$T$189,T81)</x:f>
        <x:v>1</x:v>
      </x:c>
      <x:c r="Z81" s="13" t="str">
        <x:f>IF(Y81=1,"PASS",IF(U81="Yes - overlapping risks","PASS","REVIEW"))</x:f>
        <x:v>PASS</x:v>
      </x:c>
      <x:c r="AA81" s="28" t="n">
        <x:f>IF(COUNTIFS($B$5:B81,B81)=1,H81,0)</x:f>
        <x:v>0.10999999999999943</x:v>
      </x:c>
    </x:row>
    <x:row r="82">
      <x:c r="A82" s="20" t="str">
        <x:v>PJ-S0078</x:v>
      </x:c>
      <x:c r="B82" s="20" t="str">
        <x:v>PJ-B0068</x:v>
      </x:c>
      <x:c r="C82" s="20" t="str">
        <x:v>PJ-FBR-01</x:v>
      </x:c>
      <x:c r="D82" s="20" t="str">
        <x:v>Buried</x:v>
      </x:c>
      <x:c r="E82" s="29" t="n">
        <x:v>29.43</x:v>
      </x:c>
      <x:c r="F82" s="29" t="n">
        <x:v>30.73</x:v>
      </x:c>
      <x:c r="G82" s="25" t="n">
        <x:v>6864.000000000004</x:v>
      </x:c>
      <x:c r="H82" s="29" t="n">
        <x:v>1.3000000000000007</x:v>
      </x:c>
      <x:c r="I82" s="20" t="str">
        <x:v>No added risk</x:v>
      </x:c>
      <x:c r="J82" s="20" t="str"/>
      <x:c r="K82" s="20" t="str">
        <x:v>County</x:v>
      </x:c>
      <x:c r="L82" s="20" t="str">
        <x:v>Union County</x:v>
      </x:c>
      <x:c r="M82" s="20" t="str">
        <x:v>Union County</x:v>
      </x:c>
      <x:c r="N82" s="20" t="str">
        <x:v>Unincorporated</x:v>
      </x:c>
      <x:c r="O82" s="20" t="str">
        <x:v>State DOT District 4</x:v>
      </x:c>
      <x:c r="P82" s="20" t="str">
        <x:v>No</x:v>
      </x:c>
      <x:c r="Q82" s="20" t="str">
        <x:v>Standard</x:v>
      </x:c>
      <x:c r="R82" s="20" t="str">
        <x:v>PJ-PRM-029</x:v>
      </x:c>
      <x:c r="S82" s="20" t="str">
        <x:v>PJ-PRM-029-BUF</x:v>
      </x:c>
      <x:c r="T82" s="20" t="str">
        <x:v>29.4300-30.7300</x:v>
      </x:c>
      <x:c r="U82" s="20" t="str">
        <x:v>No</x:v>
      </x:c>
      <x:c r="V82" s="20" t="str"/>
      <x:c r="W82" s="20" t="str">
        <x:f>IF(AND(D82="Aerial",OR(I82="Wetland",I82="Gas utility")),"REVIEW","PASS")</x:f>
        <x:v>PASS</x:v>
      </x:c>
      <x:c r="X82" s="20" t="str">
        <x:f>IF(OR(A82="",B82="",D82="",M82="",N82="",O82="",L82="",R82=""),"REVIEW","PASS")</x:f>
        <x:v>PASS</x:v>
      </x:c>
      <x:c r="Y82" s="20" t="n">
        <x:f>COUNTIFS($T$5:$T$189,T82)</x:f>
        <x:v>1</x:v>
      </x:c>
      <x:c r="Z82" s="20" t="str">
        <x:f>IF(Y82=1,"PASS",IF(U82="Yes - overlapping risks","PASS","REVIEW"))</x:f>
        <x:v>PASS</x:v>
      </x:c>
      <x:c r="AA82" s="29" t="n">
        <x:f>IF(COUNTIFS($B$5:B82,B82)=1,H82,0)</x:f>
        <x:v>1.3000000000000007</x:v>
      </x:c>
    </x:row>
    <x:row r="83">
      <x:c r="A83" s="13" t="str">
        <x:v>PJ-S0079</x:v>
      </x:c>
      <x:c r="B83" s="13" t="str">
        <x:v>PJ-B0069</x:v>
      </x:c>
      <x:c r="C83" s="13" t="str">
        <x:v>PJ-FBR-01</x:v>
      </x:c>
      <x:c r="D83" s="13" t="str">
        <x:v>Buried</x:v>
      </x:c>
      <x:c r="E83" s="28" t="n">
        <x:v>30.73</x:v>
      </x:c>
      <x:c r="F83" s="28" t="n">
        <x:v>31.19</x:v>
      </x:c>
      <x:c r="G83" s="24" t="n">
        <x:v>2428.8000000000047</x:v>
      </x:c>
      <x:c r="H83" s="28" t="n">
        <x:v>0.46000000000000085</x:v>
      </x:c>
      <x:c r="I83" s="13" t="str">
        <x:v>Wetland</x:v>
      </x:c>
      <x:c r="J83" s="13" t="str">
        <x:v>WTL-12</x:v>
      </x:c>
      <x:c r="K83" s="13" t="str">
        <x:v>Wetland</x:v>
      </x:c>
      <x:c r="L83" s="13" t="str">
        <x:v>Regional Wetland Review Office</x:v>
      </x:c>
      <x:c r="M83" s="13" t="str">
        <x:v>Union County</x:v>
      </x:c>
      <x:c r="N83" s="13" t="str">
        <x:v>Unincorporated</x:v>
      </x:c>
      <x:c r="O83" s="13" t="str">
        <x:v>State DOT District 4</x:v>
      </x:c>
      <x:c r="P83" s="13" t="str">
        <x:v>No</x:v>
      </x:c>
      <x:c r="Q83" s="13" t="str">
        <x:v>Standard</x:v>
      </x:c>
      <x:c r="R83" s="13" t="str">
        <x:v>PJ-PRM-032</x:v>
      </x:c>
      <x:c r="S83" s="13" t="str">
        <x:v>PJ-PRM-032-BUF</x:v>
      </x:c>
      <x:c r="T83" s="13" t="str">
        <x:v>30.7300-31.1900</x:v>
      </x:c>
      <x:c r="U83" s="13" t="str">
        <x:v>No</x:v>
      </x:c>
      <x:c r="V83" s="13" t="str"/>
      <x:c r="W83" s="13" t="str">
        <x:f>IF(AND(D83="Aerial",OR(I83="Wetland",I83="Gas utility")),"REVIEW","PASS")</x:f>
        <x:v>PASS</x:v>
      </x:c>
      <x:c r="X83" s="13" t="str">
        <x:f>IF(OR(A83="",B83="",D83="",M83="",N83="",O83="",L83="",R83=""),"REVIEW","PASS")</x:f>
        <x:v>PASS</x:v>
      </x:c>
      <x:c r="Y83" s="13" t="n">
        <x:f>COUNTIFS($T$5:$T$189,T83)</x:f>
        <x:v>1</x:v>
      </x:c>
      <x:c r="Z83" s="13" t="str">
        <x:f>IF(Y83=1,"PASS",IF(U83="Yes - overlapping risks","PASS","REVIEW"))</x:f>
        <x:v>PASS</x:v>
      </x:c>
      <x:c r="AA83" s="28" t="n">
        <x:f>IF(COUNTIFS($B$5:B83,B83)=1,H83,0)</x:f>
        <x:v>0.46000000000000085</x:v>
      </x:c>
    </x:row>
    <x:row r="84">
      <x:c r="A84" s="20" t="str">
        <x:v>PJ-S0080</x:v>
      </x:c>
      <x:c r="B84" s="20" t="str">
        <x:v>PJ-B0070</x:v>
      </x:c>
      <x:c r="C84" s="20" t="str">
        <x:v>PJ-FBR-01</x:v>
      </x:c>
      <x:c r="D84" s="20" t="str">
        <x:v>Buried</x:v>
      </x:c>
      <x:c r="E84" s="29" t="n">
        <x:v>31.19</x:v>
      </x:c>
      <x:c r="F84" s="29" t="n">
        <x:v>31.4</x:v>
      </x:c>
      <x:c r="G84" s="25" t="n">
        <x:v>1108.7999999999856</x:v>
      </x:c>
      <x:c r="H84" s="29" t="n">
        <x:v>0.2099999999999973</x:v>
      </x:c>
      <x:c r="I84" s="20" t="str">
        <x:v>No added risk</x:v>
      </x:c>
      <x:c r="J84" s="20" t="str"/>
      <x:c r="K84" s="20" t="str">
        <x:v>County</x:v>
      </x:c>
      <x:c r="L84" s="20" t="str">
        <x:v>Union County</x:v>
      </x:c>
      <x:c r="M84" s="20" t="str">
        <x:v>Union County</x:v>
      </x:c>
      <x:c r="N84" s="20" t="str">
        <x:v>Unincorporated</x:v>
      </x:c>
      <x:c r="O84" s="20" t="str">
        <x:v>State DOT District 4</x:v>
      </x:c>
      <x:c r="P84" s="20" t="str">
        <x:v>No</x:v>
      </x:c>
      <x:c r="Q84" s="20" t="str">
        <x:v>Standard</x:v>
      </x:c>
      <x:c r="R84" s="20" t="str">
        <x:v>PJ-PRM-029</x:v>
      </x:c>
      <x:c r="S84" s="20" t="str">
        <x:v>PJ-PRM-029-BUF</x:v>
      </x:c>
      <x:c r="T84" s="20" t="str">
        <x:v>31.1900-31.4000</x:v>
      </x:c>
      <x:c r="U84" s="20" t="str">
        <x:v>No</x:v>
      </x:c>
      <x:c r="V84" s="20" t="str"/>
      <x:c r="W84" s="20" t="str">
        <x:f>IF(AND(D84="Aerial",OR(I84="Wetland",I84="Gas utility")),"REVIEW","PASS")</x:f>
        <x:v>PASS</x:v>
      </x:c>
      <x:c r="X84" s="20" t="str">
        <x:f>IF(OR(A84="",B84="",D84="",M84="",N84="",O84="",L84="",R84=""),"REVIEW","PASS")</x:f>
        <x:v>PASS</x:v>
      </x:c>
      <x:c r="Y84" s="20" t="n">
        <x:f>COUNTIFS($T$5:$T$189,T84)</x:f>
        <x:v>1</x:v>
      </x:c>
      <x:c r="Z84" s="20" t="str">
        <x:f>IF(Y84=1,"PASS",IF(U84="Yes - overlapping risks","PASS","REVIEW"))</x:f>
        <x:v>PASS</x:v>
      </x:c>
      <x:c r="AA84" s="29" t="n">
        <x:f>IF(COUNTIFS($B$5:B84,B84)=1,H84,0)</x:f>
        <x:v>0.2099999999999973</x:v>
      </x:c>
    </x:row>
    <x:row r="85">
      <x:c r="A85" s="13" t="str">
        <x:v>PJ-S0081</x:v>
      </x:c>
      <x:c r="B85" s="13" t="str">
        <x:v>PJ-B0071</x:v>
      </x:c>
      <x:c r="C85" s="13" t="str">
        <x:v>PJ-FBR-01</x:v>
      </x:c>
      <x:c r="D85" s="13" t="str">
        <x:v>Aerial</x:v>
      </x:c>
      <x:c r="E85" s="28" t="n">
        <x:v>31.4</x:v>
      </x:c>
      <x:c r="F85" s="28" t="n">
        <x:v>32.2</x:v>
      </x:c>
      <x:c r="G85" s="24" t="n">
        <x:v>4224.000000000023</x:v>
      </x:c>
      <x:c r="H85" s="28" t="n">
        <x:v>0.8000000000000043</x:v>
      </x:c>
      <x:c r="I85" s="13" t="str">
        <x:v>No added risk</x:v>
      </x:c>
      <x:c r="J85" s="13" t="str"/>
      <x:c r="K85" s="13" t="str">
        <x:v>County</x:v>
      </x:c>
      <x:c r="L85" s="13" t="str">
        <x:v>Union County</x:v>
      </x:c>
      <x:c r="M85" s="13" t="str">
        <x:v>Union County</x:v>
      </x:c>
      <x:c r="N85" s="13" t="str">
        <x:v>Unincorporated</x:v>
      </x:c>
      <x:c r="O85" s="13" t="str">
        <x:v>State DOT District 4</x:v>
      </x:c>
      <x:c r="P85" s="13" t="str">
        <x:v>No</x:v>
      </x:c>
      <x:c r="Q85" s="13" t="str">
        <x:v>Standard</x:v>
      </x:c>
      <x:c r="R85" s="13" t="str">
        <x:v>PJ-PRM-029</x:v>
      </x:c>
      <x:c r="S85" s="13" t="str">
        <x:v>PJ-PRM-029-BUF</x:v>
      </x:c>
      <x:c r="T85" s="13" t="str">
        <x:v>31.4000-32.2000</x:v>
      </x:c>
      <x:c r="U85" s="13" t="str">
        <x:v>No</x:v>
      </x:c>
      <x:c r="V85" s="13" t="str"/>
      <x:c r="W85" s="13" t="str">
        <x:f>IF(AND(D85="Aerial",OR(I85="Wetland",I85="Gas utility")),"REVIEW","PASS")</x:f>
        <x:v>PASS</x:v>
      </x:c>
      <x:c r="X85" s="13" t="str">
        <x:f>IF(OR(A85="",B85="",D85="",M85="",N85="",O85="",L85="",R85=""),"REVIEW","PASS")</x:f>
        <x:v>PASS</x:v>
      </x:c>
      <x:c r="Y85" s="13" t="n">
        <x:f>COUNTIFS($T$5:$T$189,T85)</x:f>
        <x:v>1</x:v>
      </x:c>
      <x:c r="Z85" s="13" t="str">
        <x:f>IF(Y85=1,"PASS",IF(U85="Yes - overlapping risks","PASS","REVIEW"))</x:f>
        <x:v>PASS</x:v>
      </x:c>
      <x:c r="AA85" s="28" t="n">
        <x:f>IF(COUNTIFS($B$5:B85,B85)=1,H85,0)</x:f>
        <x:v>0.8000000000000043</x:v>
      </x:c>
    </x:row>
    <x:row r="86">
      <x:c r="A86" s="20" t="str">
        <x:v>PJ-S0082</x:v>
      </x:c>
      <x:c r="B86" s="20" t="str">
        <x:v>PJ-B0072</x:v>
      </x:c>
      <x:c r="C86" s="20" t="str">
        <x:v>PJ-FBR-01</x:v>
      </x:c>
      <x:c r="D86" s="20" t="str">
        <x:v>Aerial</x:v>
      </x:c>
      <x:c r="E86" s="29" t="n">
        <x:v>32.2</x:v>
      </x:c>
      <x:c r="F86" s="29" t="n">
        <x:v>32.34</x:v>
      </x:c>
      <x:c r="G86" s="25" t="n">
        <x:v>739.200000000003</x:v>
      </x:c>
      <x:c r="H86" s="29" t="n">
        <x:v>0.14000000000000057</x:v>
      </x:c>
      <x:c r="I86" s="20" t="str">
        <x:v>Electric utility</x:v>
      </x:c>
      <x:c r="J86" s="20" t="str">
        <x:v>ELE-07</x:v>
      </x:c>
      <x:c r="K86" s="20" t="str">
        <x:v>Electric utility</x:v>
      </x:c>
      <x:c r="L86" s="20" t="str">
        <x:v>Prairie Grid Services</x:v>
      </x:c>
      <x:c r="M86" s="20" t="str">
        <x:v>Union County</x:v>
      </x:c>
      <x:c r="N86" s="20" t="str">
        <x:v>Prairie Junction</x:v>
      </x:c>
      <x:c r="O86" s="20" t="str">
        <x:v>State DOT District 4</x:v>
      </x:c>
      <x:c r="P86" s="20" t="str">
        <x:v>No</x:v>
      </x:c>
      <x:c r="Q86" s="20" t="str">
        <x:v>Longest</x:v>
      </x:c>
      <x:c r="R86" s="20" t="str">
        <x:v>PJ-PRM-033</x:v>
      </x:c>
      <x:c r="S86" s="20" t="str">
        <x:v>PJ-PRM-033-BUF</x:v>
      </x:c>
      <x:c r="T86" s="20" t="str">
        <x:v>32.2000-32.3400</x:v>
      </x:c>
      <x:c r="U86" s="20" t="str">
        <x:v>No</x:v>
      </x:c>
      <x:c r="V86" s="20" t="str"/>
      <x:c r="W86" s="20" t="str">
        <x:f>IF(AND(D86="Aerial",OR(I86="Wetland",I86="Gas utility")),"REVIEW","PASS")</x:f>
        <x:v>PASS</x:v>
      </x:c>
      <x:c r="X86" s="20" t="str">
        <x:f>IF(OR(A86="",B86="",D86="",M86="",N86="",O86="",L86="",R86=""),"REVIEW","PASS")</x:f>
        <x:v>PASS</x:v>
      </x:c>
      <x:c r="Y86" s="20" t="n">
        <x:f>COUNTIFS($T$5:$T$189,T86)</x:f>
        <x:v>1</x:v>
      </x:c>
      <x:c r="Z86" s="20" t="str">
        <x:f>IF(Y86=1,"PASS",IF(U86="Yes - overlapping risks","PASS","REVIEW"))</x:f>
        <x:v>PASS</x:v>
      </x:c>
      <x:c r="AA86" s="29" t="n">
        <x:f>IF(COUNTIFS($B$5:B86,B86)=1,H86,0)</x:f>
        <x:v>0.14000000000000057</x:v>
      </x:c>
    </x:row>
    <x:row r="87">
      <x:c r="A87" s="13" t="str">
        <x:v>PJ-S0083</x:v>
      </x:c>
      <x:c r="B87" s="13" t="str">
        <x:v>PJ-B0073</x:v>
      </x:c>
      <x:c r="C87" s="13" t="str">
        <x:v>PJ-FBR-01</x:v>
      </x:c>
      <x:c r="D87" s="13" t="str">
        <x:v>Aerial</x:v>
      </x:c>
      <x:c r="E87" s="28" t="n">
        <x:v>32.34</x:v>
      </x:c>
      <x:c r="F87" s="28" t="n">
        <x:v>33.31</x:v>
      </x:c>
      <x:c r="G87" s="24" t="n">
        <x:v>5121.599999999994</x:v>
      </x:c>
      <x:c r="H87" s="28" t="n">
        <x:v>0.9699999999999989</x:v>
      </x:c>
      <x:c r="I87" s="13" t="str">
        <x:v>No added risk</x:v>
      </x:c>
      <x:c r="J87" s="13" t="str"/>
      <x:c r="K87" s="13" t="str">
        <x:v>Municipality</x:v>
      </x:c>
      <x:c r="L87" s="13" t="str">
        <x:v>City of Prairie Junction</x:v>
      </x:c>
      <x:c r="M87" s="13" t="str">
        <x:v>Union County</x:v>
      </x:c>
      <x:c r="N87" s="13" t="str">
        <x:v>Prairie Junction</x:v>
      </x:c>
      <x:c r="O87" s="13" t="str">
        <x:v>State DOT District 4</x:v>
      </x:c>
      <x:c r="P87" s="13" t="str">
        <x:v>No</x:v>
      </x:c>
      <x:c r="Q87" s="13" t="str">
        <x:v>Standard</x:v>
      </x:c>
      <x:c r="R87" s="13" t="str">
        <x:v>PJ-PRM-034</x:v>
      </x:c>
      <x:c r="S87" s="13" t="str">
        <x:v>PJ-PRM-034-BUF</x:v>
      </x:c>
      <x:c r="T87" s="13" t="str">
        <x:v>32.3400-33.3100</x:v>
      </x:c>
      <x:c r="U87" s="13" t="str">
        <x:v>No</x:v>
      </x:c>
      <x:c r="V87" s="13" t="str"/>
      <x:c r="W87" s="13" t="str">
        <x:f>IF(AND(D87="Aerial",OR(I87="Wetland",I87="Gas utility")),"REVIEW","PASS")</x:f>
        <x:v>PASS</x:v>
      </x:c>
      <x:c r="X87" s="13" t="str">
        <x:f>IF(OR(A87="",B87="",D87="",M87="",N87="",O87="",L87="",R87=""),"REVIEW","PASS")</x:f>
        <x:v>PASS</x:v>
      </x:c>
      <x:c r="Y87" s="13" t="n">
        <x:f>COUNTIFS($T$5:$T$189,T87)</x:f>
        <x:v>1</x:v>
      </x:c>
      <x:c r="Z87" s="13" t="str">
        <x:f>IF(Y87=1,"PASS",IF(U87="Yes - overlapping risks","PASS","REVIEW"))</x:f>
        <x:v>PASS</x:v>
      </x:c>
      <x:c r="AA87" s="28" t="n">
        <x:f>IF(COUNTIFS($B$5:B87,B87)=1,H87,0)</x:f>
        <x:v>0.9699999999999989</x:v>
      </x:c>
    </x:row>
    <x:row r="88">
      <x:c r="A88" s="20" t="str">
        <x:v>PJ-S0084</x:v>
      </x:c>
      <x:c r="B88" s="20" t="str">
        <x:v>PJ-B0074</x:v>
      </x:c>
      <x:c r="C88" s="20" t="str">
        <x:v>PJ-FBR-01</x:v>
      </x:c>
      <x:c r="D88" s="20" t="str">
        <x:v>Aerial</x:v>
      </x:c>
      <x:c r="E88" s="29" t="n">
        <x:v>33.31</x:v>
      </x:c>
      <x:c r="F88" s="29" t="n">
        <x:v>33.53</x:v>
      </x:c>
      <x:c r="G88" s="25" t="n">
        <x:v>1161.599999999994</x:v>
      </x:c>
      <x:c r="H88" s="29" t="n">
        <x:v>0.21999999999999886</x:v>
      </x:c>
      <x:c r="I88" s="20" t="str">
        <x:v>No added risk</x:v>
      </x:c>
      <x:c r="J88" s="20" t="str"/>
      <x:c r="K88" s="20" t="str">
        <x:v>Municipality</x:v>
      </x:c>
      <x:c r="L88" s="20" t="str">
        <x:v>City of Prairie Junction</x:v>
      </x:c>
      <x:c r="M88" s="20" t="str">
        <x:v>Union County</x:v>
      </x:c>
      <x:c r="N88" s="20" t="str">
        <x:v>Prairie Junction</x:v>
      </x:c>
      <x:c r="O88" s="20" t="str">
        <x:v>State DOT District 4</x:v>
      </x:c>
      <x:c r="P88" s="20" t="str">
        <x:v>No</x:v>
      </x:c>
      <x:c r="Q88" s="20" t="str">
        <x:v>Standard</x:v>
      </x:c>
      <x:c r="R88" s="20" t="str">
        <x:v>PJ-PRM-034</x:v>
      </x:c>
      <x:c r="S88" s="20" t="str">
        <x:v>PJ-PRM-034-BUF</x:v>
      </x:c>
      <x:c r="T88" s="20" t="str">
        <x:v>33.3100-33.5300</x:v>
      </x:c>
      <x:c r="U88" s="20" t="str">
        <x:v>No</x:v>
      </x:c>
      <x:c r="V88" s="20" t="str">
        <x:v>Wetland</x:v>
      </x:c>
      <x:c r="W88" s="20" t="str">
        <x:f>IF(AND(D88="Aerial",OR(I88="Wetland",I88="Gas utility")),"REVIEW","PASS")</x:f>
        <x:v>PASS</x:v>
      </x:c>
      <x:c r="X88" s="20" t="str">
        <x:f>IF(OR(A88="",B88="",D88="",M88="",N88="",O88="",L88="",R88=""),"REVIEW","PASS")</x:f>
        <x:v>PASS</x:v>
      </x:c>
      <x:c r="Y88" s="20" t="n">
        <x:f>COUNTIFS($T$5:$T$189,T88)</x:f>
        <x:v>1</x:v>
      </x:c>
      <x:c r="Z88" s="20" t="str">
        <x:f>IF(Y88=1,"PASS",IF(U88="Yes - overlapping risks","PASS","REVIEW"))</x:f>
        <x:v>PASS</x:v>
      </x:c>
      <x:c r="AA88" s="29" t="n">
        <x:f>IF(COUNTIFS($B$5:B88,B88)=1,H88,0)</x:f>
        <x:v>0.21999999999999886</x:v>
      </x:c>
    </x:row>
    <x:row r="89">
      <x:c r="A89" s="13" t="str">
        <x:v>PJ-S0085</x:v>
      </x:c>
      <x:c r="B89" s="13" t="str">
        <x:v>PJ-B0075</x:v>
      </x:c>
      <x:c r="C89" s="13" t="str">
        <x:v>PJ-FBR-01</x:v>
      </x:c>
      <x:c r="D89" s="13" t="str">
        <x:v>Aerial</x:v>
      </x:c>
      <x:c r="E89" s="28" t="n">
        <x:v>33.53</x:v>
      </x:c>
      <x:c r="F89" s="28" t="n">
        <x:v>33.7</x:v>
      </x:c>
      <x:c r="G89" s="24" t="n">
        <x:v>897.600000000009</x:v>
      </x:c>
      <x:c r="H89" s="28" t="n">
        <x:v>0.1700000000000017</x:v>
      </x:c>
      <x:c r="I89" s="13" t="str">
        <x:v>No added risk</x:v>
      </x:c>
      <x:c r="J89" s="13" t="str"/>
      <x:c r="K89" s="13" t="str">
        <x:v>Municipality</x:v>
      </x:c>
      <x:c r="L89" s="13" t="str">
        <x:v>City of Prairie Junction</x:v>
      </x:c>
      <x:c r="M89" s="13" t="str">
        <x:v>Union County</x:v>
      </x:c>
      <x:c r="N89" s="13" t="str">
        <x:v>Prairie Junction</x:v>
      </x:c>
      <x:c r="O89" s="13" t="str">
        <x:v>State DOT District 4</x:v>
      </x:c>
      <x:c r="P89" s="13" t="str">
        <x:v>No</x:v>
      </x:c>
      <x:c r="Q89" s="13" t="str">
        <x:v>Standard</x:v>
      </x:c>
      <x:c r="R89" s="13" t="str">
        <x:v>PJ-PRM-034</x:v>
      </x:c>
      <x:c r="S89" s="13" t="str">
        <x:v>PJ-PRM-034-BUF</x:v>
      </x:c>
      <x:c r="T89" s="13" t="str">
        <x:v>33.5300-33.7000</x:v>
      </x:c>
      <x:c r="U89" s="13" t="str">
        <x:v>No</x:v>
      </x:c>
      <x:c r="V89" s="13" t="str"/>
      <x:c r="W89" s="13" t="str">
        <x:f>IF(AND(D89="Aerial",OR(I89="Wetland",I89="Gas utility")),"REVIEW","PASS")</x:f>
        <x:v>PASS</x:v>
      </x:c>
      <x:c r="X89" s="13" t="str">
        <x:f>IF(OR(A89="",B89="",D89="",M89="",N89="",O89="",L89="",R89=""),"REVIEW","PASS")</x:f>
        <x:v>PASS</x:v>
      </x:c>
      <x:c r="Y89" s="13" t="n">
        <x:f>COUNTIFS($T$5:$T$189,T89)</x:f>
        <x:v>1</x:v>
      </x:c>
      <x:c r="Z89" s="13" t="str">
        <x:f>IF(Y89=1,"PASS",IF(U89="Yes - overlapping risks","PASS","REVIEW"))</x:f>
        <x:v>PASS</x:v>
      </x:c>
      <x:c r="AA89" s="28" t="n">
        <x:f>IF(COUNTIFS($B$5:B89,B89)=1,H89,0)</x:f>
        <x:v>0.1700000000000017</x:v>
      </x:c>
    </x:row>
    <x:row r="90">
      <x:c r="A90" s="20" t="str">
        <x:v>PJ-S0086</x:v>
      </x:c>
      <x:c r="B90" s="20" t="str">
        <x:v>PJ-B0076</x:v>
      </x:c>
      <x:c r="C90" s="20" t="str">
        <x:v>PJ-FBR-01</x:v>
      </x:c>
      <x:c r="D90" s="20" t="str">
        <x:v>Aerial</x:v>
      </x:c>
      <x:c r="E90" s="29" t="n">
        <x:v>33.7</x:v>
      </x:c>
      <x:c r="F90" s="29" t="n">
        <x:v>33.74</x:v>
      </x:c>
      <x:c r="G90" s="25" t="n">
        <x:v>211.1999999999955</x:v>
      </x:c>
      <x:c r="H90" s="29" t="n">
        <x:v>0.03999999999999915</x:v>
      </x:c>
      <x:c r="I90" s="20" t="str">
        <x:v>Railroad</x:v>
      </x:c>
      <x:c r="J90" s="20" t="str">
        <x:v>RR-05</x:v>
      </x:c>
      <x:c r="K90" s="20" t="str">
        <x:v>Railroad</x:v>
      </x:c>
      <x:c r="L90" s="20" t="str">
        <x:v>Central Prairie Railway</x:v>
      </x:c>
      <x:c r="M90" s="20" t="str">
        <x:v>Union County</x:v>
      </x:c>
      <x:c r="N90" s="20" t="str">
        <x:v>Prairie Junction</x:v>
      </x:c>
      <x:c r="O90" s="20" t="str">
        <x:v>State DOT District 4</x:v>
      </x:c>
      <x:c r="P90" s="20" t="str">
        <x:v>No</x:v>
      </x:c>
      <x:c r="Q90" s="20" t="str">
        <x:v>Longest</x:v>
      </x:c>
      <x:c r="R90" s="20" t="str">
        <x:v>PJ-PRM-035</x:v>
      </x:c>
      <x:c r="S90" s="20" t="str">
        <x:v>PJ-PRM-035-BUF</x:v>
      </x:c>
      <x:c r="T90" s="20" t="str">
        <x:v>33.7000-33.7400</x:v>
      </x:c>
      <x:c r="U90" s="20" t="str">
        <x:v>No</x:v>
      </x:c>
      <x:c r="V90" s="20" t="str"/>
      <x:c r="W90" s="20" t="str">
        <x:f>IF(AND(D90="Aerial",OR(I90="Wetland",I90="Gas utility")),"REVIEW","PASS")</x:f>
        <x:v>PASS</x:v>
      </x:c>
      <x:c r="X90" s="20" t="str">
        <x:f>IF(OR(A90="",B90="",D90="",M90="",N90="",O90="",L90="",R90=""),"REVIEW","PASS")</x:f>
        <x:v>PASS</x:v>
      </x:c>
      <x:c r="Y90" s="20" t="n">
        <x:f>COUNTIFS($T$5:$T$189,T90)</x:f>
        <x:v>1</x:v>
      </x:c>
      <x:c r="Z90" s="20" t="str">
        <x:f>IF(Y90=1,"PASS",IF(U90="Yes - overlapping risks","PASS","REVIEW"))</x:f>
        <x:v>PASS</x:v>
      </x:c>
      <x:c r="AA90" s="29" t="n">
        <x:f>IF(COUNTIFS($B$5:B90,B90)=1,H90,0)</x:f>
        <x:v>0.03999999999999915</x:v>
      </x:c>
    </x:row>
    <x:row r="91">
      <x:c r="A91" s="13" t="str">
        <x:v>PJ-S0087</x:v>
      </x:c>
      <x:c r="B91" s="13" t="str">
        <x:v>PJ-B0077</x:v>
      </x:c>
      <x:c r="C91" s="13" t="str">
        <x:v>PJ-FBR-01</x:v>
      </x:c>
      <x:c r="D91" s="13" t="str">
        <x:v>Aerial</x:v>
      </x:c>
      <x:c r="E91" s="28" t="n">
        <x:v>33.74</x:v>
      </x:c>
      <x:c r="F91" s="28" t="n">
        <x:v>33.85</x:v>
      </x:c>
      <x:c r="G91" s="24" t="n">
        <x:v>580.799999999997</x:v>
      </x:c>
      <x:c r="H91" s="28" t="n">
        <x:v>0.10999999999999943</x:v>
      </x:c>
      <x:c r="I91" s="13" t="str">
        <x:v>Railroad</x:v>
      </x:c>
      <x:c r="J91" s="13" t="str">
        <x:v>RR-05</x:v>
      </x:c>
      <x:c r="K91" s="13" t="str">
        <x:v>Railroad</x:v>
      </x:c>
      <x:c r="L91" s="13" t="str">
        <x:v>Central Prairie Railway</x:v>
      </x:c>
      <x:c r="M91" s="13" t="str">
        <x:v>Union County</x:v>
      </x:c>
      <x:c r="N91" s="13" t="str">
        <x:v>Prairie Junction</x:v>
      </x:c>
      <x:c r="O91" s="13" t="str">
        <x:v>State DOT District 4</x:v>
      </x:c>
      <x:c r="P91" s="13" t="str">
        <x:v>No</x:v>
      </x:c>
      <x:c r="Q91" s="13" t="str">
        <x:v>Longest</x:v>
      </x:c>
      <x:c r="R91" s="13" t="str">
        <x:v>PJ-PRM-035</x:v>
      </x:c>
      <x:c r="S91" s="13" t="str">
        <x:v>PJ-PRM-035-BUF</x:v>
      </x:c>
      <x:c r="T91" s="13" t="str">
        <x:v>33.7400-33.8500</x:v>
      </x:c>
      <x:c r="U91" s="13" t="str">
        <x:v>No</x:v>
      </x:c>
      <x:c r="V91" s="13" t="str">
        <x:v>Gas utility</x:v>
      </x:c>
      <x:c r="W91" s="13" t="str">
        <x:f>IF(AND(D91="Aerial",OR(I91="Wetland",I91="Gas utility")),"REVIEW","PASS")</x:f>
        <x:v>PASS</x:v>
      </x:c>
      <x:c r="X91" s="13" t="str">
        <x:f>IF(OR(A91="",B91="",D91="",M91="",N91="",O91="",L91="",R91=""),"REVIEW","PASS")</x:f>
        <x:v>PASS</x:v>
      </x:c>
      <x:c r="Y91" s="13" t="n">
        <x:f>COUNTIFS($T$5:$T$189,T91)</x:f>
        <x:v>1</x:v>
      </x:c>
      <x:c r="Z91" s="13" t="str">
        <x:f>IF(Y91=1,"PASS",IF(U91="Yes - overlapping risks","PASS","REVIEW"))</x:f>
        <x:v>PASS</x:v>
      </x:c>
      <x:c r="AA91" s="28" t="n">
        <x:f>IF(COUNTIFS($B$5:B91,B91)=1,H91,0)</x:f>
        <x:v>0.10999999999999943</x:v>
      </x:c>
    </x:row>
    <x:row r="92">
      <x:c r="A92" s="20" t="str">
        <x:v>PJ-S0088</x:v>
      </x:c>
      <x:c r="B92" s="20" t="str">
        <x:v>PJ-B0078</x:v>
      </x:c>
      <x:c r="C92" s="20" t="str">
        <x:v>PJ-FBR-01</x:v>
      </x:c>
      <x:c r="D92" s="20" t="str">
        <x:v>Aerial</x:v>
      </x:c>
      <x:c r="E92" s="29" t="n">
        <x:v>33.85</x:v>
      </x:c>
      <x:c r="F92" s="29" t="n">
        <x:v>33.86</x:v>
      </x:c>
      <x:c r="G92" s="25" t="n">
        <x:v>52.799999999989495</x:v>
      </x:c>
      <x:c r="H92" s="29" t="n">
        <x:v>0.00999999999999801</x:v>
      </x:c>
      <x:c r="I92" s="20" t="str">
        <x:v>Railroad</x:v>
      </x:c>
      <x:c r="J92" s="20" t="str">
        <x:v>RR-05</x:v>
      </x:c>
      <x:c r="K92" s="20" t="str">
        <x:v>Railroad</x:v>
      </x:c>
      <x:c r="L92" s="20" t="str">
        <x:v>Central Prairie Railway</x:v>
      </x:c>
      <x:c r="M92" s="20" t="str">
        <x:v>Union County</x:v>
      </x:c>
      <x:c r="N92" s="20" t="str">
        <x:v>Prairie Junction</x:v>
      </x:c>
      <x:c r="O92" s="20" t="str">
        <x:v>State DOT District 4</x:v>
      </x:c>
      <x:c r="P92" s="20" t="str">
        <x:v>No</x:v>
      </x:c>
      <x:c r="Q92" s="20" t="str">
        <x:v>Longest</x:v>
      </x:c>
      <x:c r="R92" s="20" t="str">
        <x:v>PJ-PRM-035</x:v>
      </x:c>
      <x:c r="S92" s="20" t="str">
        <x:v>PJ-PRM-035-BUF</x:v>
      </x:c>
      <x:c r="T92" s="20" t="str">
        <x:v>33.8500-33.8600</x:v>
      </x:c>
      <x:c r="U92" s="20" t="str">
        <x:v>No</x:v>
      </x:c>
      <x:c r="V92" s="20" t="str"/>
      <x:c r="W92" s="20" t="str">
        <x:f>IF(AND(D92="Aerial",OR(I92="Wetland",I92="Gas utility")),"REVIEW","PASS")</x:f>
        <x:v>PASS</x:v>
      </x:c>
      <x:c r="X92" s="20" t="str">
        <x:f>IF(OR(A92="",B92="",D92="",M92="",N92="",O92="",L92="",R92=""),"REVIEW","PASS")</x:f>
        <x:v>PASS</x:v>
      </x:c>
      <x:c r="Y92" s="20" t="n">
        <x:f>COUNTIFS($T$5:$T$189,T92)</x:f>
        <x:v>1</x:v>
      </x:c>
      <x:c r="Z92" s="20" t="str">
        <x:f>IF(Y92=1,"PASS",IF(U92="Yes - overlapping risks","PASS","REVIEW"))</x:f>
        <x:v>PASS</x:v>
      </x:c>
      <x:c r="AA92" s="29" t="n">
        <x:f>IF(COUNTIFS($B$5:B92,B92)=1,H92,0)</x:f>
        <x:v>0.00999999999999801</x:v>
      </x:c>
    </x:row>
    <x:row r="93">
      <x:c r="A93" s="13" t="str">
        <x:v>PJ-S0089</x:v>
      </x:c>
      <x:c r="B93" s="13" t="str">
        <x:v>PJ-B0079</x:v>
      </x:c>
      <x:c r="C93" s="13" t="str">
        <x:v>PJ-FBR-01</x:v>
      </x:c>
      <x:c r="D93" s="13" t="str">
        <x:v>Aerial</x:v>
      </x:c>
      <x:c r="E93" s="28" t="n">
        <x:v>33.86</x:v>
      </x:c>
      <x:c r="F93" s="28" t="n">
        <x:v>36.04</x:v>
      </x:c>
      <x:c r="G93" s="24" t="n">
        <x:v>11510.399999999998</x:v>
      </x:c>
      <x:c r="H93" s="28" t="n">
        <x:v>2.1799999999999997</x:v>
      </x:c>
      <x:c r="I93" s="13" t="str">
        <x:v>No added risk</x:v>
      </x:c>
      <x:c r="J93" s="13" t="str"/>
      <x:c r="K93" s="13" t="str">
        <x:v>Municipality</x:v>
      </x:c>
      <x:c r="L93" s="13" t="str">
        <x:v>City of Prairie Junction</x:v>
      </x:c>
      <x:c r="M93" s="13" t="str">
        <x:v>Union County</x:v>
      </x:c>
      <x:c r="N93" s="13" t="str">
        <x:v>Prairie Junction</x:v>
      </x:c>
      <x:c r="O93" s="13" t="str">
        <x:v>State DOT District 4</x:v>
      </x:c>
      <x:c r="P93" s="13" t="str">
        <x:v>No</x:v>
      </x:c>
      <x:c r="Q93" s="13" t="str">
        <x:v>Standard</x:v>
      </x:c>
      <x:c r="R93" s="13" t="str">
        <x:v>PJ-PRM-034</x:v>
      </x:c>
      <x:c r="S93" s="13" t="str">
        <x:v>PJ-PRM-034-BUF</x:v>
      </x:c>
      <x:c r="T93" s="13" t="str">
        <x:v>33.8600-36.0400</x:v>
      </x:c>
      <x:c r="U93" s="13" t="str">
        <x:v>No</x:v>
      </x:c>
      <x:c r="V93" s="13" t="str"/>
      <x:c r="W93" s="13" t="str">
        <x:f>IF(AND(D93="Aerial",OR(I93="Wetland",I93="Gas utility")),"REVIEW","PASS")</x:f>
        <x:v>PASS</x:v>
      </x:c>
      <x:c r="X93" s="13" t="str">
        <x:f>IF(OR(A93="",B93="",D93="",M93="",N93="",O93="",L93="",R93=""),"REVIEW","PASS")</x:f>
        <x:v>PASS</x:v>
      </x:c>
      <x:c r="Y93" s="13" t="n">
        <x:f>COUNTIFS($T$5:$T$189,T93)</x:f>
        <x:v>1</x:v>
      </x:c>
      <x:c r="Z93" s="13" t="str">
        <x:f>IF(Y93=1,"PASS",IF(U93="Yes - overlapping risks","PASS","REVIEW"))</x:f>
        <x:v>PASS</x:v>
      </x:c>
      <x:c r="AA93" s="28" t="n">
        <x:f>IF(COUNTIFS($B$5:B93,B93)=1,H93,0)</x:f>
        <x:v>2.1799999999999997</x:v>
      </x:c>
    </x:row>
    <x:row r="94">
      <x:c r="A94" s="20" t="str">
        <x:v>PJ-S0090</x:v>
      </x:c>
      <x:c r="B94" s="20" t="str">
        <x:v>PJ-B0080</x:v>
      </x:c>
      <x:c r="C94" s="20" t="str">
        <x:v>PJ-FBR-01</x:v>
      </x:c>
      <x:c r="D94" s="20" t="str">
        <x:v>Aerial</x:v>
      </x:c>
      <x:c r="E94" s="29" t="n">
        <x:v>36.04</x:v>
      </x:c>
      <x:c r="F94" s="29" t="n">
        <x:v>36.34</x:v>
      </x:c>
      <x:c r="G94" s="25" t="n">
        <x:v>1584.0000000000225</x:v>
      </x:c>
      <x:c r="H94" s="29" t="n">
        <x:v>0.30000000000000426</x:v>
      </x:c>
      <x:c r="I94" s="20" t="str">
        <x:v>No added risk</x:v>
      </x:c>
      <x:c r="J94" s="20" t="str"/>
      <x:c r="K94" s="20" t="str">
        <x:v>Municipality</x:v>
      </x:c>
      <x:c r="L94" s="20" t="str">
        <x:v>City of Prairie Junction</x:v>
      </x:c>
      <x:c r="M94" s="20" t="str">
        <x:v>Union County</x:v>
      </x:c>
      <x:c r="N94" s="20" t="str">
        <x:v>Prairie Junction</x:v>
      </x:c>
      <x:c r="O94" s="20" t="str">
        <x:v>State DOT District 4</x:v>
      </x:c>
      <x:c r="P94" s="20" t="str">
        <x:v>No</x:v>
      </x:c>
      <x:c r="Q94" s="20" t="str">
        <x:v>Standard</x:v>
      </x:c>
      <x:c r="R94" s="20" t="str">
        <x:v>PJ-PRM-034</x:v>
      </x:c>
      <x:c r="S94" s="20" t="str">
        <x:v>PJ-PRM-034-BUF</x:v>
      </x:c>
      <x:c r="T94" s="20" t="str">
        <x:v>36.0400-36.3400</x:v>
      </x:c>
      <x:c r="U94" s="20" t="str">
        <x:v>No</x:v>
      </x:c>
      <x:c r="V94" s="20" t="str">
        <x:v>Wetland</x:v>
      </x:c>
      <x:c r="W94" s="20" t="str">
        <x:f>IF(AND(D94="Aerial",OR(I94="Wetland",I94="Gas utility")),"REVIEW","PASS")</x:f>
        <x:v>PASS</x:v>
      </x:c>
      <x:c r="X94" s="20" t="str">
        <x:f>IF(OR(A94="",B94="",D94="",M94="",N94="",O94="",L94="",R94=""),"REVIEW","PASS")</x:f>
        <x:v>PASS</x:v>
      </x:c>
      <x:c r="Y94" s="20" t="n">
        <x:f>COUNTIFS($T$5:$T$189,T94)</x:f>
        <x:v>1</x:v>
      </x:c>
      <x:c r="Z94" s="20" t="str">
        <x:f>IF(Y94=1,"PASS",IF(U94="Yes - overlapping risks","PASS","REVIEW"))</x:f>
        <x:v>PASS</x:v>
      </x:c>
      <x:c r="AA94" s="29" t="n">
        <x:f>IF(COUNTIFS($B$5:B94,B94)=1,H94,0)</x:f>
        <x:v>0.30000000000000426</x:v>
      </x:c>
    </x:row>
    <x:row r="95">
      <x:c r="A95" s="13" t="str">
        <x:v>PJ-S0091</x:v>
      </x:c>
      <x:c r="B95" s="13" t="str">
        <x:v>PJ-B0081</x:v>
      </x:c>
      <x:c r="C95" s="13" t="str">
        <x:v>PJ-FBR-01</x:v>
      </x:c>
      <x:c r="D95" s="13" t="str">
        <x:v>Aerial</x:v>
      </x:c>
      <x:c r="E95" s="28" t="n">
        <x:v>36.34</x:v>
      </x:c>
      <x:c r="F95" s="28" t="n">
        <x:v>37.45</x:v>
      </x:c>
      <x:c r="G95" s="24" t="n">
        <x:v>5860.799999999997</x:v>
      </x:c>
      <x:c r="H95" s="28" t="n">
        <x:v>1.1099999999999994</x:v>
      </x:c>
      <x:c r="I95" s="13" t="str">
        <x:v>No added risk</x:v>
      </x:c>
      <x:c r="J95" s="13" t="str"/>
      <x:c r="K95" s="13" t="str">
        <x:v>Municipality</x:v>
      </x:c>
      <x:c r="L95" s="13" t="str">
        <x:v>City of Prairie Junction</x:v>
      </x:c>
      <x:c r="M95" s="13" t="str">
        <x:v>Union County</x:v>
      </x:c>
      <x:c r="N95" s="13" t="str">
        <x:v>Prairie Junction</x:v>
      </x:c>
      <x:c r="O95" s="13" t="str">
        <x:v>State DOT District 4</x:v>
      </x:c>
      <x:c r="P95" s="13" t="str">
        <x:v>No</x:v>
      </x:c>
      <x:c r="Q95" s="13" t="str">
        <x:v>Standard</x:v>
      </x:c>
      <x:c r="R95" s="13" t="str">
        <x:v>PJ-PRM-034</x:v>
      </x:c>
      <x:c r="S95" s="13" t="str">
        <x:v>PJ-PRM-034-BUF</x:v>
      </x:c>
      <x:c r="T95" s="13" t="str">
        <x:v>36.3400-37.4500</x:v>
      </x:c>
      <x:c r="U95" s="13" t="str">
        <x:v>No</x:v>
      </x:c>
      <x:c r="V95" s="13" t="str"/>
      <x:c r="W95" s="13" t="str">
        <x:f>IF(AND(D95="Aerial",OR(I95="Wetland",I95="Gas utility")),"REVIEW","PASS")</x:f>
        <x:v>PASS</x:v>
      </x:c>
      <x:c r="X95" s="13" t="str">
        <x:f>IF(OR(A95="",B95="",D95="",M95="",N95="",O95="",L95="",R95=""),"REVIEW","PASS")</x:f>
        <x:v>PASS</x:v>
      </x:c>
      <x:c r="Y95" s="13" t="n">
        <x:f>COUNTIFS($T$5:$T$189,T95)</x:f>
        <x:v>1</x:v>
      </x:c>
      <x:c r="Z95" s="13" t="str">
        <x:f>IF(Y95=1,"PASS",IF(U95="Yes - overlapping risks","PASS","REVIEW"))</x:f>
        <x:v>PASS</x:v>
      </x:c>
      <x:c r="AA95" s="28" t="n">
        <x:f>IF(COUNTIFS($B$5:B95,B95)=1,H95,0)</x:f>
        <x:v>1.1099999999999994</x:v>
      </x:c>
    </x:row>
    <x:row r="96">
      <x:c r="A96" s="20" t="str">
        <x:v>PJ-S0092</x:v>
      </x:c>
      <x:c r="B96" s="20" t="str">
        <x:v>PJ-B0082</x:v>
      </x:c>
      <x:c r="C96" s="20" t="str">
        <x:v>PJ-FBR-01</x:v>
      </x:c>
      <x:c r="D96" s="20" t="str">
        <x:v>Aerial</x:v>
      </x:c>
      <x:c r="E96" s="29" t="n">
        <x:v>37.45</x:v>
      </x:c>
      <x:c r="F96" s="29" t="n">
        <x:v>37.59</x:v>
      </x:c>
      <x:c r="G96" s="25" t="n">
        <x:v>739.200000000003</x:v>
      </x:c>
      <x:c r="H96" s="29" t="n">
        <x:v>0.14000000000000057</x:v>
      </x:c>
      <x:c r="I96" s="20" t="str">
        <x:v>Electric utility</x:v>
      </x:c>
      <x:c r="J96" s="20" t="str">
        <x:v>ELE-08</x:v>
      </x:c>
      <x:c r="K96" s="20" t="str">
        <x:v>Electric utility</x:v>
      </x:c>
      <x:c r="L96" s="20" t="str">
        <x:v>Midland Electric Cooperative</x:v>
      </x:c>
      <x:c r="M96" s="20" t="str">
        <x:v>Union County</x:v>
      </x:c>
      <x:c r="N96" s="20" t="str">
        <x:v>Prairie Junction</x:v>
      </x:c>
      <x:c r="O96" s="20" t="str">
        <x:v>State DOT District 5</x:v>
      </x:c>
      <x:c r="P96" s="20" t="str">
        <x:v>No</x:v>
      </x:c>
      <x:c r="Q96" s="20" t="str">
        <x:v>Longest</x:v>
      </x:c>
      <x:c r="R96" s="20" t="str">
        <x:v>PJ-PRM-036</x:v>
      </x:c>
      <x:c r="S96" s="20" t="str">
        <x:v>PJ-PRM-036-BUF</x:v>
      </x:c>
      <x:c r="T96" s="20" t="str">
        <x:v>37.4500-37.5900</x:v>
      </x:c>
      <x:c r="U96" s="20" t="str">
        <x:v>No</x:v>
      </x:c>
      <x:c r="V96" s="20" t="str"/>
      <x:c r="W96" s="20" t="str">
        <x:f>IF(AND(D96="Aerial",OR(I96="Wetland",I96="Gas utility")),"REVIEW","PASS")</x:f>
        <x:v>PASS</x:v>
      </x:c>
      <x:c r="X96" s="20" t="str">
        <x:f>IF(OR(A96="",B96="",D96="",M96="",N96="",O96="",L96="",R96=""),"REVIEW","PASS")</x:f>
        <x:v>PASS</x:v>
      </x:c>
      <x:c r="Y96" s="20" t="n">
        <x:f>COUNTIFS($T$5:$T$189,T96)</x:f>
        <x:v>1</x:v>
      </x:c>
      <x:c r="Z96" s="20" t="str">
        <x:f>IF(Y96=1,"PASS",IF(U96="Yes - overlapping risks","PASS","REVIEW"))</x:f>
        <x:v>PASS</x:v>
      </x:c>
      <x:c r="AA96" s="29" t="n">
        <x:f>IF(COUNTIFS($B$5:B96,B96)=1,H96,0)</x:f>
        <x:v>0.14000000000000057</x:v>
      </x:c>
    </x:row>
    <x:row r="97">
      <x:c r="A97" s="13" t="str">
        <x:v>PJ-S0093</x:v>
      </x:c>
      <x:c r="B97" s="13" t="str">
        <x:v>PJ-B0083</x:v>
      </x:c>
      <x:c r="C97" s="13" t="str">
        <x:v>PJ-FBR-01</x:v>
      </x:c>
      <x:c r="D97" s="13" t="str">
        <x:v>Aerial</x:v>
      </x:c>
      <x:c r="E97" s="28" t="n">
        <x:v>37.59</x:v>
      </x:c>
      <x:c r="F97" s="28" t="n">
        <x:v>38.16</x:v>
      </x:c>
      <x:c r="G97" s="24" t="n">
        <x:v>3009.599999999964</x:v>
      </x:c>
      <x:c r="H97" s="28" t="n">
        <x:v>0.5699999999999932</x:v>
      </x:c>
      <x:c r="I97" s="13" t="str">
        <x:v>No added risk</x:v>
      </x:c>
      <x:c r="J97" s="13" t="str"/>
      <x:c r="K97" s="13" t="str">
        <x:v>Municipality</x:v>
      </x:c>
      <x:c r="L97" s="13" t="str">
        <x:v>City of Prairie Junction</x:v>
      </x:c>
      <x:c r="M97" s="13" t="str">
        <x:v>Union County</x:v>
      </x:c>
      <x:c r="N97" s="13" t="str">
        <x:v>Prairie Junction</x:v>
      </x:c>
      <x:c r="O97" s="13" t="str">
        <x:v>State DOT District 5</x:v>
      </x:c>
      <x:c r="P97" s="13" t="str">
        <x:v>No</x:v>
      </x:c>
      <x:c r="Q97" s="13" t="str">
        <x:v>Standard</x:v>
      </x:c>
      <x:c r="R97" s="13" t="str">
        <x:v>PJ-PRM-034</x:v>
      </x:c>
      <x:c r="S97" s="13" t="str">
        <x:v>PJ-PRM-034-BUF</x:v>
      </x:c>
      <x:c r="T97" s="13" t="str">
        <x:v>37.5900-38.1600</x:v>
      </x:c>
      <x:c r="U97" s="13" t="str">
        <x:v>No</x:v>
      </x:c>
      <x:c r="V97" s="13" t="str"/>
      <x:c r="W97" s="13" t="str">
        <x:f>IF(AND(D97="Aerial",OR(I97="Wetland",I97="Gas utility")),"REVIEW","PASS")</x:f>
        <x:v>PASS</x:v>
      </x:c>
      <x:c r="X97" s="13" t="str">
        <x:f>IF(OR(A97="",B97="",D97="",M97="",N97="",O97="",L97="",R97=""),"REVIEW","PASS")</x:f>
        <x:v>PASS</x:v>
      </x:c>
      <x:c r="Y97" s="13" t="n">
        <x:f>COUNTIFS($T$5:$T$189,T97)</x:f>
        <x:v>1</x:v>
      </x:c>
      <x:c r="Z97" s="13" t="str">
        <x:f>IF(Y97=1,"PASS",IF(U97="Yes - overlapping risks","PASS","REVIEW"))</x:f>
        <x:v>PASS</x:v>
      </x:c>
      <x:c r="AA97" s="28" t="n">
        <x:f>IF(COUNTIFS($B$5:B97,B97)=1,H97,0)</x:f>
        <x:v>0.5699999999999932</x:v>
      </x:c>
    </x:row>
    <x:row r="98">
      <x:c r="A98" s="20" t="str">
        <x:v>PJ-S0094</x:v>
      </x:c>
      <x:c r="B98" s="20" t="str">
        <x:v>PJ-B0084</x:v>
      </x:c>
      <x:c r="C98" s="20" t="str">
        <x:v>PJ-FBR-01</x:v>
      </x:c>
      <x:c r="D98" s="20" t="str">
        <x:v>Aerial</x:v>
      </x:c>
      <x:c r="E98" s="29" t="n">
        <x:v>38.16</x:v>
      </x:c>
      <x:c r="F98" s="29" t="n">
        <x:v>38.27</x:v>
      </x:c>
      <x:c r="G98" s="25" t="n">
        <x:v>580.8000000000345</x:v>
      </x:c>
      <x:c r="H98" s="29" t="n">
        <x:v>0.11000000000000654</x:v>
      </x:c>
      <x:c r="I98" s="20" t="str">
        <x:v>No added risk</x:v>
      </x:c>
      <x:c r="J98" s="20" t="str"/>
      <x:c r="K98" s="20" t="str">
        <x:v>Municipality</x:v>
      </x:c>
      <x:c r="L98" s="20" t="str">
        <x:v>City of Prairie Junction</x:v>
      </x:c>
      <x:c r="M98" s="20" t="str">
        <x:v>Union County</x:v>
      </x:c>
      <x:c r="N98" s="20" t="str">
        <x:v>Prairie Junction</x:v>
      </x:c>
      <x:c r="O98" s="20" t="str">
        <x:v>State DOT District 5</x:v>
      </x:c>
      <x:c r="P98" s="20" t="str">
        <x:v>No</x:v>
      </x:c>
      <x:c r="Q98" s="20" t="str">
        <x:v>Standard</x:v>
      </x:c>
      <x:c r="R98" s="20" t="str">
        <x:v>PJ-PRM-034</x:v>
      </x:c>
      <x:c r="S98" s="20" t="str">
        <x:v>PJ-PRM-034-BUF</x:v>
      </x:c>
      <x:c r="T98" s="20" t="str">
        <x:v>38.1600-38.2700</x:v>
      </x:c>
      <x:c r="U98" s="20" t="str">
        <x:v>No</x:v>
      </x:c>
      <x:c r="V98" s="20" t="str">
        <x:v>Gas utility</x:v>
      </x:c>
      <x:c r="W98" s="20" t="str">
        <x:f>IF(AND(D98="Aerial",OR(I98="Wetland",I98="Gas utility")),"REVIEW","PASS")</x:f>
        <x:v>PASS</x:v>
      </x:c>
      <x:c r="X98" s="20" t="str">
        <x:f>IF(OR(A98="",B98="",D98="",M98="",N98="",O98="",L98="",R98=""),"REVIEW","PASS")</x:f>
        <x:v>PASS</x:v>
      </x:c>
      <x:c r="Y98" s="20" t="n">
        <x:f>COUNTIFS($T$5:$T$189,T98)</x:f>
        <x:v>1</x:v>
      </x:c>
      <x:c r="Z98" s="20" t="str">
        <x:f>IF(Y98=1,"PASS",IF(U98="Yes - overlapping risks","PASS","REVIEW"))</x:f>
        <x:v>PASS</x:v>
      </x:c>
      <x:c r="AA98" s="29" t="n">
        <x:f>IF(COUNTIFS($B$5:B98,B98)=1,H98,0)</x:f>
        <x:v>0.11000000000000654</x:v>
      </x:c>
    </x:row>
    <x:row r="99">
      <x:c r="A99" s="13" t="str">
        <x:v>PJ-S0095</x:v>
      </x:c>
      <x:c r="B99" s="13" t="str">
        <x:v>PJ-B0085</x:v>
      </x:c>
      <x:c r="C99" s="13" t="str">
        <x:v>PJ-FBR-01</x:v>
      </x:c>
      <x:c r="D99" s="13" t="str">
        <x:v>Aerial</x:v>
      </x:c>
      <x:c r="E99" s="28" t="n">
        <x:v>38.27</x:v>
      </x:c>
      <x:c r="F99" s="28" t="n">
        <x:v>38.6</x:v>
      </x:c>
      <x:c r="G99" s="24" t="n">
        <x:v>1742.399999999991</x:v>
      </x:c>
      <x:c r="H99" s="28" t="n">
        <x:v>0.3299999999999983</x:v>
      </x:c>
      <x:c r="I99" s="13" t="str">
        <x:v>No added risk</x:v>
      </x:c>
      <x:c r="J99" s="13" t="str"/>
      <x:c r="K99" s="13" t="str">
        <x:v>Municipality</x:v>
      </x:c>
      <x:c r="L99" s="13" t="str">
        <x:v>City of Prairie Junction</x:v>
      </x:c>
      <x:c r="M99" s="13" t="str">
        <x:v>Union County</x:v>
      </x:c>
      <x:c r="N99" s="13" t="str">
        <x:v>Prairie Junction</x:v>
      </x:c>
      <x:c r="O99" s="13" t="str">
        <x:v>State DOT District 5</x:v>
      </x:c>
      <x:c r="P99" s="13" t="str">
        <x:v>No</x:v>
      </x:c>
      <x:c r="Q99" s="13" t="str">
        <x:v>Standard</x:v>
      </x:c>
      <x:c r="R99" s="13" t="str">
        <x:v>PJ-PRM-034</x:v>
      </x:c>
      <x:c r="S99" s="13" t="str">
        <x:v>PJ-PRM-034-BUF</x:v>
      </x:c>
      <x:c r="T99" s="13" t="str">
        <x:v>38.2700-38.6000</x:v>
      </x:c>
      <x:c r="U99" s="13" t="str">
        <x:v>No</x:v>
      </x:c>
      <x:c r="V99" s="13" t="str"/>
      <x:c r="W99" s="13" t="str">
        <x:f>IF(AND(D99="Aerial",OR(I99="Wetland",I99="Gas utility")),"REVIEW","PASS")</x:f>
        <x:v>PASS</x:v>
      </x:c>
      <x:c r="X99" s="13" t="str">
        <x:f>IF(OR(A99="",B99="",D99="",M99="",N99="",O99="",L99="",R99=""),"REVIEW","PASS")</x:f>
        <x:v>PASS</x:v>
      </x:c>
      <x:c r="Y99" s="13" t="n">
        <x:f>COUNTIFS($T$5:$T$189,T99)</x:f>
        <x:v>1</x:v>
      </x:c>
      <x:c r="Z99" s="13" t="str">
        <x:f>IF(Y99=1,"PASS",IF(U99="Yes - overlapping risks","PASS","REVIEW"))</x:f>
        <x:v>PASS</x:v>
      </x:c>
      <x:c r="AA99" s="28" t="n">
        <x:f>IF(COUNTIFS($B$5:B99,B99)=1,H99,0)</x:f>
        <x:v>0.3299999999999983</x:v>
      </x:c>
    </x:row>
    <x:row r="100">
      <x:c r="A100" s="20" t="str">
        <x:v>PJ-S0096</x:v>
      </x:c>
      <x:c r="B100" s="20" t="str">
        <x:v>PJ-B0086</x:v>
      </x:c>
      <x:c r="C100" s="20" t="str">
        <x:v>PJ-FBR-01</x:v>
      </x:c>
      <x:c r="D100" s="20" t="str">
        <x:v>Aerial</x:v>
      </x:c>
      <x:c r="E100" s="29" t="n">
        <x:v>38.6</x:v>
      </x:c>
      <x:c r="F100" s="29" t="n">
        <x:v>38.77</x:v>
      </x:c>
      <x:c r="G100" s="25" t="n">
        <x:v>897.600000000009</x:v>
      </x:c>
      <x:c r="H100" s="29" t="n">
        <x:v>0.1700000000000017</x:v>
      </x:c>
      <x:c r="I100" s="20" t="str">
        <x:v>No added risk</x:v>
      </x:c>
      <x:c r="J100" s="20" t="str"/>
      <x:c r="K100" s="20" t="str">
        <x:v>County</x:v>
      </x:c>
      <x:c r="L100" s="20" t="str">
        <x:v>Union County</x:v>
      </x:c>
      <x:c r="M100" s="20" t="str">
        <x:v>Union County</x:v>
      </x:c>
      <x:c r="N100" s="20" t="str">
        <x:v>Unincorporated</x:v>
      </x:c>
      <x:c r="O100" s="20" t="str">
        <x:v>State DOT District 5</x:v>
      </x:c>
      <x:c r="P100" s="20" t="str">
        <x:v>No</x:v>
      </x:c>
      <x:c r="Q100" s="20" t="str">
        <x:v>Standard</x:v>
      </x:c>
      <x:c r="R100" s="20" t="str">
        <x:v>PJ-PRM-029</x:v>
      </x:c>
      <x:c r="S100" s="20" t="str">
        <x:v>PJ-PRM-029-BUF</x:v>
      </x:c>
      <x:c r="T100" s="20" t="str">
        <x:v>38.6000-38.7700</x:v>
      </x:c>
      <x:c r="U100" s="20" t="str">
        <x:v>No</x:v>
      </x:c>
      <x:c r="V100" s="20" t="str"/>
      <x:c r="W100" s="20" t="str">
        <x:f>IF(AND(D100="Aerial",OR(I100="Wetland",I100="Gas utility")),"REVIEW","PASS")</x:f>
        <x:v>PASS</x:v>
      </x:c>
      <x:c r="X100" s="20" t="str">
        <x:f>IF(OR(A100="",B100="",D100="",M100="",N100="",O100="",L100="",R100=""),"REVIEW","PASS")</x:f>
        <x:v>PASS</x:v>
      </x:c>
      <x:c r="Y100" s="20" t="n">
        <x:f>COUNTIFS($T$5:$T$189,T100)</x:f>
        <x:v>1</x:v>
      </x:c>
      <x:c r="Z100" s="20" t="str">
        <x:f>IF(Y100=1,"PASS",IF(U100="Yes - overlapping risks","PASS","REVIEW"))</x:f>
        <x:v>PASS</x:v>
      </x:c>
      <x:c r="AA100" s="29" t="n">
        <x:f>IF(COUNTIFS($B$5:B100,B100)=1,H100,0)</x:f>
        <x:v>0.1700000000000017</x:v>
      </x:c>
    </x:row>
    <x:row r="101">
      <x:c r="A101" s="13" t="str">
        <x:v>PJ-S0097</x:v>
      </x:c>
      <x:c r="B101" s="13" t="str">
        <x:v>PJ-B0087</x:v>
      </x:c>
      <x:c r="C101" s="13" t="str">
        <x:v>PJ-FBR-01</x:v>
      </x:c>
      <x:c r="D101" s="13" t="str">
        <x:v>Aerial</x:v>
      </x:c>
      <x:c r="E101" s="28" t="n">
        <x:v>38.77</x:v>
      </x:c>
      <x:c r="F101" s="28" t="n">
        <x:v>39.15</x:v>
      </x:c>
      <x:c r="G101" s="24" t="n">
        <x:v>2006.399999999976</x:v>
      </x:c>
      <x:c r="H101" s="28" t="n">
        <x:v>0.37999999999999545</x:v>
      </x:c>
      <x:c r="I101" s="13" t="str">
        <x:v>No added risk</x:v>
      </x:c>
      <x:c r="J101" s="13" t="str"/>
      <x:c r="K101" s="13" t="str">
        <x:v>County</x:v>
      </x:c>
      <x:c r="L101" s="13" t="str">
        <x:v>Union County</x:v>
      </x:c>
      <x:c r="M101" s="13" t="str">
        <x:v>Union County</x:v>
      </x:c>
      <x:c r="N101" s="13" t="str">
        <x:v>Unincorporated</x:v>
      </x:c>
      <x:c r="O101" s="13" t="str">
        <x:v>State DOT District 5</x:v>
      </x:c>
      <x:c r="P101" s="13" t="str">
        <x:v>No</x:v>
      </x:c>
      <x:c r="Q101" s="13" t="str">
        <x:v>Standard</x:v>
      </x:c>
      <x:c r="R101" s="13" t="str">
        <x:v>PJ-PRM-029</x:v>
      </x:c>
      <x:c r="S101" s="13" t="str">
        <x:v>PJ-PRM-029-BUF</x:v>
      </x:c>
      <x:c r="T101" s="13" t="str">
        <x:v>38.7700-39.1500</x:v>
      </x:c>
      <x:c r="U101" s="13" t="str">
        <x:v>No</x:v>
      </x:c>
      <x:c r="V101" s="13" t="str">
        <x:v>Wetland</x:v>
      </x:c>
      <x:c r="W101" s="13" t="str">
        <x:f>IF(AND(D101="Aerial",OR(I101="Wetland",I101="Gas utility")),"REVIEW","PASS")</x:f>
        <x:v>PASS</x:v>
      </x:c>
      <x:c r="X101" s="13" t="str">
        <x:f>IF(OR(A101="",B101="",D101="",M101="",N101="",O101="",L101="",R101=""),"REVIEW","PASS")</x:f>
        <x:v>PASS</x:v>
      </x:c>
      <x:c r="Y101" s="13" t="n">
        <x:f>COUNTIFS($T$5:$T$189,T101)</x:f>
        <x:v>1</x:v>
      </x:c>
      <x:c r="Z101" s="13" t="str">
        <x:f>IF(Y101=1,"PASS",IF(U101="Yes - overlapping risks","PASS","REVIEW"))</x:f>
        <x:v>PASS</x:v>
      </x:c>
      <x:c r="AA101" s="28" t="n">
        <x:f>IF(COUNTIFS($B$5:B101,B101)=1,H101,0)</x:f>
        <x:v>0.37999999999999545</x:v>
      </x:c>
    </x:row>
    <x:row r="102">
      <x:c r="A102" s="20" t="str">
        <x:v>PJ-S0098</x:v>
      </x:c>
      <x:c r="B102" s="20" t="str">
        <x:v>PJ-B0088</x:v>
      </x:c>
      <x:c r="C102" s="20" t="str">
        <x:v>PJ-FBR-01</x:v>
      </x:c>
      <x:c r="D102" s="20" t="str">
        <x:v>Aerial</x:v>
      </x:c>
      <x:c r="E102" s="29" t="n">
        <x:v>39.15</x:v>
      </x:c>
      <x:c r="F102" s="29" t="n">
        <x:v>40.75</x:v>
      </x:c>
      <x:c r="G102" s="25" t="n">
        <x:v>8448.000000000007</x:v>
      </x:c>
      <x:c r="H102" s="29" t="n">
        <x:v>1.6000000000000014</x:v>
      </x:c>
      <x:c r="I102" s="20" t="str">
        <x:v>No added risk</x:v>
      </x:c>
      <x:c r="J102" s="20" t="str"/>
      <x:c r="K102" s="20" t="str">
        <x:v>County</x:v>
      </x:c>
      <x:c r="L102" s="20" t="str">
        <x:v>Union County</x:v>
      </x:c>
      <x:c r="M102" s="20" t="str">
        <x:v>Union County</x:v>
      </x:c>
      <x:c r="N102" s="20" t="str">
        <x:v>Unincorporated</x:v>
      </x:c>
      <x:c r="O102" s="20" t="str">
        <x:v>State DOT District 5</x:v>
      </x:c>
      <x:c r="P102" s="20" t="str">
        <x:v>No</x:v>
      </x:c>
      <x:c r="Q102" s="20" t="str">
        <x:v>Standard</x:v>
      </x:c>
      <x:c r="R102" s="20" t="str">
        <x:v>PJ-PRM-029</x:v>
      </x:c>
      <x:c r="S102" s="20" t="str">
        <x:v>PJ-PRM-029-BUF</x:v>
      </x:c>
      <x:c r="T102" s="20" t="str">
        <x:v>39.1500-40.7500</x:v>
      </x:c>
      <x:c r="U102" s="20" t="str">
        <x:v>No</x:v>
      </x:c>
      <x:c r="V102" s="20" t="str"/>
      <x:c r="W102" s="20" t="str">
        <x:f>IF(AND(D102="Aerial",OR(I102="Wetland",I102="Gas utility")),"REVIEW","PASS")</x:f>
        <x:v>PASS</x:v>
      </x:c>
      <x:c r="X102" s="20" t="str">
        <x:f>IF(OR(A102="",B102="",D102="",M102="",N102="",O102="",L102="",R102=""),"REVIEW","PASS")</x:f>
        <x:v>PASS</x:v>
      </x:c>
      <x:c r="Y102" s="20" t="n">
        <x:f>COUNTIFS($T$5:$T$189,T102)</x:f>
        <x:v>1</x:v>
      </x:c>
      <x:c r="Z102" s="20" t="str">
        <x:f>IF(Y102=1,"PASS",IF(U102="Yes - overlapping risks","PASS","REVIEW"))</x:f>
        <x:v>PASS</x:v>
      </x:c>
      <x:c r="AA102" s="29" t="n">
        <x:f>IF(COUNTIFS($B$5:B102,B102)=1,H102,0)</x:f>
        <x:v>1.6000000000000014</x:v>
      </x:c>
    </x:row>
    <x:row r="103">
      <x:c r="A103" s="13" t="str">
        <x:v>PJ-S0099</x:v>
      </x:c>
      <x:c r="B103" s="13" t="str">
        <x:v>PJ-B0089</x:v>
      </x:c>
      <x:c r="C103" s="13" t="str">
        <x:v>PJ-FBR-01</x:v>
      </x:c>
      <x:c r="D103" s="13" t="str">
        <x:v>Aerial</x:v>
      </x:c>
      <x:c r="E103" s="28" t="n">
        <x:v>40.75</x:v>
      </x:c>
      <x:c r="F103" s="28" t="n">
        <x:v>40.91</x:v>
      </x:c>
      <x:c r="G103" s="24" t="n">
        <x:v>844.799999999982</x:v>
      </x:c>
      <x:c r="H103" s="28" t="n">
        <x:v>0.1599999999999966</x:v>
      </x:c>
      <x:c r="I103" s="13" t="str">
        <x:v>Railroad</x:v>
      </x:c>
      <x:c r="J103" s="13" t="str">
        <x:v>RR-06</x:v>
      </x:c>
      <x:c r="K103" s="13" t="str">
        <x:v>Railroad</x:v>
      </x:c>
      <x:c r="L103" s="13" t="str">
        <x:v>Heartland Rail Company</x:v>
      </x:c>
      <x:c r="M103" s="13" t="str">
        <x:v>Union County</x:v>
      </x:c>
      <x:c r="N103" s="13" t="str">
        <x:v>Unincorporated</x:v>
      </x:c>
      <x:c r="O103" s="13" t="str">
        <x:v>State DOT District 5</x:v>
      </x:c>
      <x:c r="P103" s="13" t="str">
        <x:v>No</x:v>
      </x:c>
      <x:c r="Q103" s="13" t="str">
        <x:v>Longest</x:v>
      </x:c>
      <x:c r="R103" s="13" t="str">
        <x:v>PJ-PRM-037</x:v>
      </x:c>
      <x:c r="S103" s="13" t="str">
        <x:v>PJ-PRM-037-BUF</x:v>
      </x:c>
      <x:c r="T103" s="13" t="str">
        <x:v>40.7500-40.9100</x:v>
      </x:c>
      <x:c r="U103" s="13" t="str">
        <x:v>No</x:v>
      </x:c>
      <x:c r="V103" s="13" t="str"/>
      <x:c r="W103" s="13" t="str">
        <x:f>IF(AND(D103="Aerial",OR(I103="Wetland",I103="Gas utility")),"REVIEW","PASS")</x:f>
        <x:v>PASS</x:v>
      </x:c>
      <x:c r="X103" s="13" t="str">
        <x:f>IF(OR(A103="",B103="",D103="",M103="",N103="",O103="",L103="",R103=""),"REVIEW","PASS")</x:f>
        <x:v>PASS</x:v>
      </x:c>
      <x:c r="Y103" s="13" t="n">
        <x:f>COUNTIFS($T$5:$T$189,T103)</x:f>
        <x:v>1</x:v>
      </x:c>
      <x:c r="Z103" s="13" t="str">
        <x:f>IF(Y103=1,"PASS",IF(U103="Yes - overlapping risks","PASS","REVIEW"))</x:f>
        <x:v>PASS</x:v>
      </x:c>
      <x:c r="AA103" s="28" t="n">
        <x:f>IF(COUNTIFS($B$5:B103,B103)=1,H103,0)</x:f>
        <x:v>0.1599999999999966</x:v>
      </x:c>
    </x:row>
    <x:row r="104">
      <x:c r="A104" s="20" t="str">
        <x:v>PJ-S0100</x:v>
      </x:c>
      <x:c r="B104" s="20" t="str">
        <x:v>PJ-B0090</x:v>
      </x:c>
      <x:c r="C104" s="20" t="str">
        <x:v>PJ-FBR-01</x:v>
      </x:c>
      <x:c r="D104" s="20" t="str">
        <x:v>Aerial</x:v>
      </x:c>
      <x:c r="E104" s="29" t="n">
        <x:v>40.91</x:v>
      </x:c>
      <x:c r="F104" s="29" t="n">
        <x:v>41.35</x:v>
      </x:c>
      <x:c r="G104" s="25" t="n">
        <x:v>2323.2000000000253</x:v>
      </x:c>
      <x:c r="H104" s="29" t="n">
        <x:v>0.44000000000000483</x:v>
      </x:c>
      <x:c r="I104" s="20" t="str">
        <x:v>No added risk</x:v>
      </x:c>
      <x:c r="J104" s="20" t="str"/>
      <x:c r="K104" s="20" t="str">
        <x:v>County</x:v>
      </x:c>
      <x:c r="L104" s="20" t="str">
        <x:v>Union County</x:v>
      </x:c>
      <x:c r="M104" s="20" t="str">
        <x:v>Union County</x:v>
      </x:c>
      <x:c r="N104" s="20" t="str">
        <x:v>Unincorporated</x:v>
      </x:c>
      <x:c r="O104" s="20" t="str">
        <x:v>State DOT District 5</x:v>
      </x:c>
      <x:c r="P104" s="20" t="str">
        <x:v>No</x:v>
      </x:c>
      <x:c r="Q104" s="20" t="str">
        <x:v>Standard</x:v>
      </x:c>
      <x:c r="R104" s="20" t="str">
        <x:v>PJ-PRM-029</x:v>
      </x:c>
      <x:c r="S104" s="20" t="str">
        <x:v>PJ-PRM-029-BUF</x:v>
      </x:c>
      <x:c r="T104" s="20" t="str">
        <x:v>40.9100-41.3500</x:v>
      </x:c>
      <x:c r="U104" s="20" t="str">
        <x:v>No</x:v>
      </x:c>
      <x:c r="V104" s="20" t="str"/>
      <x:c r="W104" s="20" t="str">
        <x:f>IF(AND(D104="Aerial",OR(I104="Wetland",I104="Gas utility")),"REVIEW","PASS")</x:f>
        <x:v>PASS</x:v>
      </x:c>
      <x:c r="X104" s="20" t="str">
        <x:f>IF(OR(A104="",B104="",D104="",M104="",N104="",O104="",L104="",R104=""),"REVIEW","PASS")</x:f>
        <x:v>PASS</x:v>
      </x:c>
      <x:c r="Y104" s="20" t="n">
        <x:f>COUNTIFS($T$5:$T$189,T104)</x:f>
        <x:v>1</x:v>
      </x:c>
      <x:c r="Z104" s="20" t="str">
        <x:f>IF(Y104=1,"PASS",IF(U104="Yes - overlapping risks","PASS","REVIEW"))</x:f>
        <x:v>PASS</x:v>
      </x:c>
      <x:c r="AA104" s="29" t="n">
        <x:f>IF(COUNTIFS($B$5:B104,B104)=1,H104,0)</x:f>
        <x:v>0.44000000000000483</x:v>
      </x:c>
    </x:row>
    <x:row r="105">
      <x:c r="A105" s="13" t="str">
        <x:v>PJ-S0101</x:v>
      </x:c>
      <x:c r="B105" s="13" t="str">
        <x:v>PJ-B0091</x:v>
      </x:c>
      <x:c r="C105" s="13" t="str">
        <x:v>PJ-FBR-01</x:v>
      </x:c>
      <x:c r="D105" s="13" t="str">
        <x:v>Aerial</x:v>
      </x:c>
      <x:c r="E105" s="28" t="n">
        <x:v>41.35</x:v>
      </x:c>
      <x:c r="F105" s="28" t="n">
        <x:v>41.81</x:v>
      </x:c>
      <x:c r="G105" s="24" t="n">
        <x:v>2428.8000000000047</x:v>
      </x:c>
      <x:c r="H105" s="28" t="n">
        <x:v>0.46000000000000085</x:v>
      </x:c>
      <x:c r="I105" s="13" t="str">
        <x:v>No added risk</x:v>
      </x:c>
      <x:c r="J105" s="13" t="str"/>
      <x:c r="K105" s="13" t="str">
        <x:v>County</x:v>
      </x:c>
      <x:c r="L105" s="13" t="str">
        <x:v>Union County</x:v>
      </x:c>
      <x:c r="M105" s="13" t="str">
        <x:v>Union County</x:v>
      </x:c>
      <x:c r="N105" s="13" t="str">
        <x:v>Unincorporated</x:v>
      </x:c>
      <x:c r="O105" s="13" t="str">
        <x:v>State DOT District 5</x:v>
      </x:c>
      <x:c r="P105" s="13" t="str">
        <x:v>No</x:v>
      </x:c>
      <x:c r="Q105" s="13" t="str">
        <x:v>Standard</x:v>
      </x:c>
      <x:c r="R105" s="13" t="str">
        <x:v>PJ-PRM-029</x:v>
      </x:c>
      <x:c r="S105" s="13" t="str">
        <x:v>PJ-PRM-029-BUF</x:v>
      </x:c>
      <x:c r="T105" s="13" t="str">
        <x:v>41.3500-41.8100</x:v>
      </x:c>
      <x:c r="U105" s="13" t="str">
        <x:v>No</x:v>
      </x:c>
      <x:c r="V105" s="13" t="str">
        <x:v>Wetland</x:v>
      </x:c>
      <x:c r="W105" s="13" t="str">
        <x:f>IF(AND(D105="Aerial",OR(I105="Wetland",I105="Gas utility")),"REVIEW","PASS")</x:f>
        <x:v>PASS</x:v>
      </x:c>
      <x:c r="X105" s="13" t="str">
        <x:f>IF(OR(A105="",B105="",D105="",M105="",N105="",O105="",L105="",R105=""),"REVIEW","PASS")</x:f>
        <x:v>PASS</x:v>
      </x:c>
      <x:c r="Y105" s="13" t="n">
        <x:f>COUNTIFS($T$5:$T$189,T105)</x:f>
        <x:v>1</x:v>
      </x:c>
      <x:c r="Z105" s="13" t="str">
        <x:f>IF(Y105=1,"PASS",IF(U105="Yes - overlapping risks","PASS","REVIEW"))</x:f>
        <x:v>PASS</x:v>
      </x:c>
      <x:c r="AA105" s="28" t="n">
        <x:f>IF(COUNTIFS($B$5:B105,B105)=1,H105,0)</x:f>
        <x:v>0.46000000000000085</x:v>
      </x:c>
    </x:row>
    <x:row r="106">
      <x:c r="A106" s="20" t="str">
        <x:v>PJ-S0102</x:v>
      </x:c>
      <x:c r="B106" s="20" t="str">
        <x:v>PJ-B0092</x:v>
      </x:c>
      <x:c r="C106" s="20" t="str">
        <x:v>PJ-FBR-01</x:v>
      </x:c>
      <x:c r="D106" s="20" t="str">
        <x:v>Aerial</x:v>
      </x:c>
      <x:c r="E106" s="29" t="n">
        <x:v>41.81</x:v>
      </x:c>
      <x:c r="F106" s="29" t="n">
        <x:v>42.58</x:v>
      </x:c>
      <x:c r="G106" s="25" t="n">
        <x:v>4065.599999999979</x:v>
      </x:c>
      <x:c r="H106" s="29" t="n">
        <x:v>0.769999999999996</x:v>
      </x:c>
      <x:c r="I106" s="20" t="str">
        <x:v>No added risk</x:v>
      </x:c>
      <x:c r="J106" s="20" t="str"/>
      <x:c r="K106" s="20" t="str">
        <x:v>County</x:v>
      </x:c>
      <x:c r="L106" s="20" t="str">
        <x:v>Union County</x:v>
      </x:c>
      <x:c r="M106" s="20" t="str">
        <x:v>Union County</x:v>
      </x:c>
      <x:c r="N106" s="20" t="str">
        <x:v>Unincorporated</x:v>
      </x:c>
      <x:c r="O106" s="20" t="str">
        <x:v>State DOT District 5</x:v>
      </x:c>
      <x:c r="P106" s="20" t="str">
        <x:v>No</x:v>
      </x:c>
      <x:c r="Q106" s="20" t="str">
        <x:v>Standard</x:v>
      </x:c>
      <x:c r="R106" s="20" t="str">
        <x:v>PJ-PRM-029</x:v>
      </x:c>
      <x:c r="S106" s="20" t="str">
        <x:v>PJ-PRM-029-BUF</x:v>
      </x:c>
      <x:c r="T106" s="20" t="str">
        <x:v>41.8100-42.5800</x:v>
      </x:c>
      <x:c r="U106" s="20" t="str">
        <x:v>No</x:v>
      </x:c>
      <x:c r="V106" s="20" t="str"/>
      <x:c r="W106" s="20" t="str">
        <x:f>IF(AND(D106="Aerial",OR(I106="Wetland",I106="Gas utility")),"REVIEW","PASS")</x:f>
        <x:v>PASS</x:v>
      </x:c>
      <x:c r="X106" s="20" t="str">
        <x:f>IF(OR(A106="",B106="",D106="",M106="",N106="",O106="",L106="",R106=""),"REVIEW","PASS")</x:f>
        <x:v>PASS</x:v>
      </x:c>
      <x:c r="Y106" s="20" t="n">
        <x:f>COUNTIFS($T$5:$T$189,T106)</x:f>
        <x:v>1</x:v>
      </x:c>
      <x:c r="Z106" s="20" t="str">
        <x:f>IF(Y106=1,"PASS",IF(U106="Yes - overlapping risks","PASS","REVIEW"))</x:f>
        <x:v>PASS</x:v>
      </x:c>
      <x:c r="AA106" s="29" t="n">
        <x:f>IF(COUNTIFS($B$5:B106,B106)=1,H106,0)</x:f>
        <x:v>0.769999999999996</x:v>
      </x:c>
    </x:row>
    <x:row r="107">
      <x:c r="A107" s="13" t="str">
        <x:v>PJ-S0103</x:v>
      </x:c>
      <x:c r="B107" s="13" t="str">
        <x:v>PJ-B0093</x:v>
      </x:c>
      <x:c r="C107" s="13" t="str">
        <x:v>PJ-FBR-01</x:v>
      </x:c>
      <x:c r="D107" s="13" t="str">
        <x:v>Aerial</x:v>
      </x:c>
      <x:c r="E107" s="28" t="n">
        <x:v>42.58</x:v>
      </x:c>
      <x:c r="F107" s="28" t="n">
        <x:v>42.69</x:v>
      </x:c>
      <x:c r="G107" s="24" t="n">
        <x:v>580.799999999997</x:v>
      </x:c>
      <x:c r="H107" s="28" t="n">
        <x:v>0.10999999999999943</x:v>
      </x:c>
      <x:c r="I107" s="13" t="str">
        <x:v>No added risk</x:v>
      </x:c>
      <x:c r="J107" s="13" t="str"/>
      <x:c r="K107" s="13" t="str">
        <x:v>County</x:v>
      </x:c>
      <x:c r="L107" s="13" t="str">
        <x:v>Union County</x:v>
      </x:c>
      <x:c r="M107" s="13" t="str">
        <x:v>Union County</x:v>
      </x:c>
      <x:c r="N107" s="13" t="str">
        <x:v>Unincorporated</x:v>
      </x:c>
      <x:c r="O107" s="13" t="str">
        <x:v>State DOT District 5</x:v>
      </x:c>
      <x:c r="P107" s="13" t="str">
        <x:v>No</x:v>
      </x:c>
      <x:c r="Q107" s="13" t="str">
        <x:v>Standard</x:v>
      </x:c>
      <x:c r="R107" s="13" t="str">
        <x:v>PJ-PRM-029</x:v>
      </x:c>
      <x:c r="S107" s="13" t="str">
        <x:v>PJ-PRM-029-BUF</x:v>
      </x:c>
      <x:c r="T107" s="13" t="str">
        <x:v>42.5800-42.6900</x:v>
      </x:c>
      <x:c r="U107" s="13" t="str">
        <x:v>No</x:v>
      </x:c>
      <x:c r="V107" s="13" t="str">
        <x:v>Gas utility</x:v>
      </x:c>
      <x:c r="W107" s="13" t="str">
        <x:f>IF(AND(D107="Aerial",OR(I107="Wetland",I107="Gas utility")),"REVIEW","PASS")</x:f>
        <x:v>PASS</x:v>
      </x:c>
      <x:c r="X107" s="13" t="str">
        <x:f>IF(OR(A107="",B107="",D107="",M107="",N107="",O107="",L107="",R107=""),"REVIEW","PASS")</x:f>
        <x:v>PASS</x:v>
      </x:c>
      <x:c r="Y107" s="13" t="n">
        <x:f>COUNTIFS($T$5:$T$189,T107)</x:f>
        <x:v>1</x:v>
      </x:c>
      <x:c r="Z107" s="13" t="str">
        <x:f>IF(Y107=1,"PASS",IF(U107="Yes - overlapping risks","PASS","REVIEW"))</x:f>
        <x:v>PASS</x:v>
      </x:c>
      <x:c r="AA107" s="28" t="n">
        <x:f>IF(COUNTIFS($B$5:B107,B107)=1,H107,0)</x:f>
        <x:v>0.10999999999999943</x:v>
      </x:c>
    </x:row>
    <x:row r="108">
      <x:c r="A108" s="20" t="str">
        <x:v>PJ-S0104</x:v>
      </x:c>
      <x:c r="B108" s="20" t="str">
        <x:v>PJ-B0094</x:v>
      </x:c>
      <x:c r="C108" s="20" t="str">
        <x:v>PJ-FBR-01</x:v>
      </x:c>
      <x:c r="D108" s="20" t="str">
        <x:v>Aerial</x:v>
      </x:c>
      <x:c r="E108" s="29" t="n">
        <x:v>42.69</x:v>
      </x:c>
      <x:c r="F108" s="29" t="n">
        <x:v>42.7</x:v>
      </x:c>
      <x:c r="G108" s="25" t="n">
        <x:v>52.80000000002701</x:v>
      </x:c>
      <x:c r="H108" s="29" t="n">
        <x:v>0.010000000000005116</x:v>
      </x:c>
      <x:c r="I108" s="20" t="str">
        <x:v>No added risk</x:v>
      </x:c>
      <x:c r="J108" s="20" t="str"/>
      <x:c r="K108" s="20" t="str">
        <x:v>County</x:v>
      </x:c>
      <x:c r="L108" s="20" t="str">
        <x:v>Union County</x:v>
      </x:c>
      <x:c r="M108" s="20" t="str">
        <x:v>Union County</x:v>
      </x:c>
      <x:c r="N108" s="20" t="str">
        <x:v>Unincorporated</x:v>
      </x:c>
      <x:c r="O108" s="20" t="str">
        <x:v>State DOT District 5</x:v>
      </x:c>
      <x:c r="P108" s="20" t="str">
        <x:v>No</x:v>
      </x:c>
      <x:c r="Q108" s="20" t="str">
        <x:v>Standard</x:v>
      </x:c>
      <x:c r="R108" s="20" t="str">
        <x:v>PJ-PRM-029</x:v>
      </x:c>
      <x:c r="S108" s="20" t="str">
        <x:v>PJ-PRM-029-BUF</x:v>
      </x:c>
      <x:c r="T108" s="20" t="str">
        <x:v>42.6900-42.7000</x:v>
      </x:c>
      <x:c r="U108" s="20" t="str">
        <x:v>No</x:v>
      </x:c>
      <x:c r="V108" s="20" t="str"/>
      <x:c r="W108" s="20" t="str">
        <x:f>IF(AND(D108="Aerial",OR(I108="Wetland",I108="Gas utility")),"REVIEW","PASS")</x:f>
        <x:v>PASS</x:v>
      </x:c>
      <x:c r="X108" s="20" t="str">
        <x:f>IF(OR(A108="",B108="",D108="",M108="",N108="",O108="",L108="",R108=""),"REVIEW","PASS")</x:f>
        <x:v>PASS</x:v>
      </x:c>
      <x:c r="Y108" s="20" t="n">
        <x:f>COUNTIFS($T$5:$T$189,T108)</x:f>
        <x:v>1</x:v>
      </x:c>
      <x:c r="Z108" s="20" t="str">
        <x:f>IF(Y108=1,"PASS",IF(U108="Yes - overlapping risks","PASS","REVIEW"))</x:f>
        <x:v>PASS</x:v>
      </x:c>
      <x:c r="AA108" s="29" t="n">
        <x:f>IF(COUNTIFS($B$5:B108,B108)=1,H108,0)</x:f>
        <x:v>0.010000000000005116</x:v>
      </x:c>
    </x:row>
    <x:row r="109">
      <x:c r="A109" s="13" t="str">
        <x:v>PJ-S0105</x:v>
      </x:c>
      <x:c r="B109" s="13" t="str">
        <x:v>PJ-B0095</x:v>
      </x:c>
      <x:c r="C109" s="13" t="str">
        <x:v>PJ-FBR-01</x:v>
      </x:c>
      <x:c r="D109" s="13" t="str">
        <x:v>Aerial</x:v>
      </x:c>
      <x:c r="E109" s="28" t="n">
        <x:v>42.7</x:v>
      </x:c>
      <x:c r="F109" s="28" t="n">
        <x:v>42.84</x:v>
      </x:c>
      <x:c r="G109" s="24" t="n">
        <x:v>739.200000000003</x:v>
      </x:c>
      <x:c r="H109" s="28" t="n">
        <x:v>0.14000000000000057</x:v>
      </x:c>
      <x:c r="I109" s="13" t="str">
        <x:v>Electric utility</x:v>
      </x:c>
      <x:c r="J109" s="13" t="str">
        <x:v>ELE-09</x:v>
      </x:c>
      <x:c r="K109" s="13" t="str">
        <x:v>Electric utility</x:v>
      </x:c>
      <x:c r="L109" s="13" t="str">
        <x:v>Prairie Grid Services</x:v>
      </x:c>
      <x:c r="M109" s="13" t="str">
        <x:v>Union County</x:v>
      </x:c>
      <x:c r="N109" s="13" t="str">
        <x:v>Unincorporated</x:v>
      </x:c>
      <x:c r="O109" s="13" t="str">
        <x:v>State DOT District 5</x:v>
      </x:c>
      <x:c r="P109" s="13" t="str">
        <x:v>No</x:v>
      </x:c>
      <x:c r="Q109" s="13" t="str">
        <x:v>Longest</x:v>
      </x:c>
      <x:c r="R109" s="13" t="str">
        <x:v>PJ-PRM-038</x:v>
      </x:c>
      <x:c r="S109" s="13" t="str">
        <x:v>PJ-PRM-038-BUF</x:v>
      </x:c>
      <x:c r="T109" s="13" t="str">
        <x:v>42.7000-42.8400</x:v>
      </x:c>
      <x:c r="U109" s="13" t="str">
        <x:v>No</x:v>
      </x:c>
      <x:c r="V109" s="13" t="str"/>
      <x:c r="W109" s="13" t="str">
        <x:f>IF(AND(D109="Aerial",OR(I109="Wetland",I109="Gas utility")),"REVIEW","PASS")</x:f>
        <x:v>PASS</x:v>
      </x:c>
      <x:c r="X109" s="13" t="str">
        <x:f>IF(OR(A109="",B109="",D109="",M109="",N109="",O109="",L109="",R109=""),"REVIEW","PASS")</x:f>
        <x:v>PASS</x:v>
      </x:c>
      <x:c r="Y109" s="13" t="n">
        <x:f>COUNTIFS($T$5:$T$189,T109)</x:f>
        <x:v>1</x:v>
      </x:c>
      <x:c r="Z109" s="13" t="str">
        <x:f>IF(Y109=1,"PASS",IF(U109="Yes - overlapping risks","PASS","REVIEW"))</x:f>
        <x:v>PASS</x:v>
      </x:c>
      <x:c r="AA109" s="28" t="n">
        <x:f>IF(COUNTIFS($B$5:B109,B109)=1,H109,0)</x:f>
        <x:v>0.14000000000000057</x:v>
      </x:c>
    </x:row>
    <x:row r="110">
      <x:c r="A110" s="20" t="str">
        <x:v>PJ-S0106</x:v>
      </x:c>
      <x:c r="B110" s="20" t="str">
        <x:v>PJ-B0096</x:v>
      </x:c>
      <x:c r="C110" s="20" t="str">
        <x:v>PJ-FBR-01</x:v>
      </x:c>
      <x:c r="D110" s="20" t="str">
        <x:v>Aerial</x:v>
      </x:c>
      <x:c r="E110" s="29" t="n">
        <x:v>42.84</x:v>
      </x:c>
      <x:c r="F110" s="29" t="n">
        <x:v>44.08</x:v>
      </x:c>
      <x:c r="G110" s="25" t="n">
        <x:v>6547.199999999973</x:v>
      </x:c>
      <x:c r="H110" s="29" t="n">
        <x:v>1.2399999999999949</x:v>
      </x:c>
      <x:c r="I110" s="20" t="str">
        <x:v>No added risk</x:v>
      </x:c>
      <x:c r="J110" s="20" t="str"/>
      <x:c r="K110" s="20" t="str">
        <x:v>County</x:v>
      </x:c>
      <x:c r="L110" s="20" t="str">
        <x:v>Union County</x:v>
      </x:c>
      <x:c r="M110" s="20" t="str">
        <x:v>Union County</x:v>
      </x:c>
      <x:c r="N110" s="20" t="str">
        <x:v>Unincorporated</x:v>
      </x:c>
      <x:c r="O110" s="20" t="str">
        <x:v>State DOT District 5</x:v>
      </x:c>
      <x:c r="P110" s="20" t="str">
        <x:v>No</x:v>
      </x:c>
      <x:c r="Q110" s="20" t="str">
        <x:v>Standard</x:v>
      </x:c>
      <x:c r="R110" s="20" t="str">
        <x:v>PJ-PRM-029</x:v>
      </x:c>
      <x:c r="S110" s="20" t="str">
        <x:v>PJ-PRM-029-BUF</x:v>
      </x:c>
      <x:c r="T110" s="20" t="str">
        <x:v>42.8400-44.0800</x:v>
      </x:c>
      <x:c r="U110" s="20" t="str">
        <x:v>No</x:v>
      </x:c>
      <x:c r="V110" s="20" t="str"/>
      <x:c r="W110" s="20" t="str">
        <x:f>IF(AND(D110="Aerial",OR(I110="Wetland",I110="Gas utility")),"REVIEW","PASS")</x:f>
        <x:v>PASS</x:v>
      </x:c>
      <x:c r="X110" s="20" t="str">
        <x:f>IF(OR(A110="",B110="",D110="",M110="",N110="",O110="",L110="",R110=""),"REVIEW","PASS")</x:f>
        <x:v>PASS</x:v>
      </x:c>
      <x:c r="Y110" s="20" t="n">
        <x:f>COUNTIFS($T$5:$T$189,T110)</x:f>
        <x:v>1</x:v>
      </x:c>
      <x:c r="Z110" s="20" t="str">
        <x:f>IF(Y110=1,"PASS",IF(U110="Yes - overlapping risks","PASS","REVIEW"))</x:f>
        <x:v>PASS</x:v>
      </x:c>
      <x:c r="AA110" s="29" t="n">
        <x:f>IF(COUNTIFS($B$5:B110,B110)=1,H110,0)</x:f>
        <x:v>1.2399999999999949</x:v>
      </x:c>
    </x:row>
    <x:row r="111">
      <x:c r="A111" s="13" t="str">
        <x:v>PJ-S0107</x:v>
      </x:c>
      <x:c r="B111" s="13" t="str">
        <x:v>PJ-B0097</x:v>
      </x:c>
      <x:c r="C111" s="13" t="str">
        <x:v>PJ-FBR-01</x:v>
      </x:c>
      <x:c r="D111" s="13" t="str">
        <x:v>Aerial</x:v>
      </x:c>
      <x:c r="E111" s="28" t="n">
        <x:v>44.08</x:v>
      </x:c>
      <x:c r="F111" s="28" t="n">
        <x:v>44.3</x:v>
      </x:c>
      <x:c r="G111" s="24" t="n">
        <x:v>1161.599999999994</x:v>
      </x:c>
      <x:c r="H111" s="28" t="n">
        <x:v>0.21999999999999886</x:v>
      </x:c>
      <x:c r="I111" s="13" t="str">
        <x:v>No added risk</x:v>
      </x:c>
      <x:c r="J111" s="13" t="str"/>
      <x:c r="K111" s="13" t="str">
        <x:v>County</x:v>
      </x:c>
      <x:c r="L111" s="13" t="str">
        <x:v>Union County</x:v>
      </x:c>
      <x:c r="M111" s="13" t="str">
        <x:v>Union County</x:v>
      </x:c>
      <x:c r="N111" s="13" t="str">
        <x:v>Unincorporated</x:v>
      </x:c>
      <x:c r="O111" s="13" t="str">
        <x:v>State DOT District 5</x:v>
      </x:c>
      <x:c r="P111" s="13" t="str">
        <x:v>No</x:v>
      </x:c>
      <x:c r="Q111" s="13" t="str">
        <x:v>Standard</x:v>
      </x:c>
      <x:c r="R111" s="13" t="str">
        <x:v>PJ-PRM-029</x:v>
      </x:c>
      <x:c r="S111" s="13" t="str">
        <x:v>PJ-PRM-029-BUF</x:v>
      </x:c>
      <x:c r="T111" s="13" t="str">
        <x:v>44.0800-44.3000</x:v>
      </x:c>
      <x:c r="U111" s="13" t="str">
        <x:v>No</x:v>
      </x:c>
      <x:c r="V111" s="13" t="str">
        <x:v>Wetland</x:v>
      </x:c>
      <x:c r="W111" s="13" t="str">
        <x:f>IF(AND(D111="Aerial",OR(I111="Wetland",I111="Gas utility")),"REVIEW","PASS")</x:f>
        <x:v>PASS</x:v>
      </x:c>
      <x:c r="X111" s="13" t="str">
        <x:f>IF(OR(A111="",B111="",D111="",M111="",N111="",O111="",L111="",R111=""),"REVIEW","PASS")</x:f>
        <x:v>PASS</x:v>
      </x:c>
      <x:c r="Y111" s="13" t="n">
        <x:f>COUNTIFS($T$5:$T$189,T111)</x:f>
        <x:v>1</x:v>
      </x:c>
      <x:c r="Z111" s="13" t="str">
        <x:f>IF(Y111=1,"PASS",IF(U111="Yes - overlapping risks","PASS","REVIEW"))</x:f>
        <x:v>PASS</x:v>
      </x:c>
      <x:c r="AA111" s="28" t="n">
        <x:f>IF(COUNTIFS($B$5:B111,B111)=1,H111,0)</x:f>
        <x:v>0.21999999999999886</x:v>
      </x:c>
    </x:row>
    <x:row r="112">
      <x:c r="A112" s="20" t="str">
        <x:v>PJ-S0108</x:v>
      </x:c>
      <x:c r="B112" s="20" t="str">
        <x:v>PJ-B0098</x:v>
      </x:c>
      <x:c r="C112" s="20" t="str">
        <x:v>PJ-FBR-01</x:v>
      </x:c>
      <x:c r="D112" s="20" t="str">
        <x:v>Aerial</x:v>
      </x:c>
      <x:c r="E112" s="29" t="n">
        <x:v>44.3</x:v>
      </x:c>
      <x:c r="F112" s="29" t="n">
        <x:v>44.7</x:v>
      </x:c>
      <x:c r="G112" s="25" t="n">
        <x:v>2112.00000000003</x:v>
      </x:c>
      <x:c r="H112" s="29" t="n">
        <x:v>0.4000000000000057</x:v>
      </x:c>
      <x:c r="I112" s="20" t="str">
        <x:v>No added risk</x:v>
      </x:c>
      <x:c r="J112" s="20" t="str"/>
      <x:c r="K112" s="20" t="str">
        <x:v>County</x:v>
      </x:c>
      <x:c r="L112" s="20" t="str">
        <x:v>Union County</x:v>
      </x:c>
      <x:c r="M112" s="20" t="str">
        <x:v>Union County</x:v>
      </x:c>
      <x:c r="N112" s="20" t="str">
        <x:v>Unincorporated</x:v>
      </x:c>
      <x:c r="O112" s="20" t="str">
        <x:v>State DOT District 5</x:v>
      </x:c>
      <x:c r="P112" s="20" t="str">
        <x:v>No</x:v>
      </x:c>
      <x:c r="Q112" s="20" t="str">
        <x:v>Standard</x:v>
      </x:c>
      <x:c r="R112" s="20" t="str">
        <x:v>PJ-PRM-029</x:v>
      </x:c>
      <x:c r="S112" s="20" t="str">
        <x:v>PJ-PRM-029-BUF</x:v>
      </x:c>
      <x:c r="T112" s="20" t="str">
        <x:v>44.3000-44.7000</x:v>
      </x:c>
      <x:c r="U112" s="20" t="str">
        <x:v>No</x:v>
      </x:c>
      <x:c r="V112" s="20" t="str"/>
      <x:c r="W112" s="20" t="str">
        <x:f>IF(AND(D112="Aerial",OR(I112="Wetland",I112="Gas utility")),"REVIEW","PASS")</x:f>
        <x:v>PASS</x:v>
      </x:c>
      <x:c r="X112" s="20" t="str">
        <x:f>IF(OR(A112="",B112="",D112="",M112="",N112="",O112="",L112="",R112=""),"REVIEW","PASS")</x:f>
        <x:v>PASS</x:v>
      </x:c>
      <x:c r="Y112" s="20" t="n">
        <x:f>COUNTIFS($T$5:$T$189,T112)</x:f>
        <x:v>1</x:v>
      </x:c>
      <x:c r="Z112" s="20" t="str">
        <x:f>IF(Y112=1,"PASS",IF(U112="Yes - overlapping risks","PASS","REVIEW"))</x:f>
        <x:v>PASS</x:v>
      </x:c>
      <x:c r="AA112" s="29" t="n">
        <x:f>IF(COUNTIFS($B$5:B112,B112)=1,H112,0)</x:f>
        <x:v>0.4000000000000057</x:v>
      </x:c>
    </x:row>
    <x:row r="113">
      <x:c r="A113" s="13" t="str">
        <x:v>PJ-S0109</x:v>
      </x:c>
      <x:c r="B113" s="13" t="str">
        <x:v>PJ-B0099</x:v>
      </x:c>
      <x:c r="C113" s="13" t="str">
        <x:v>PJ-FBR-01</x:v>
      </x:c>
      <x:c r="D113" s="13" t="str">
        <x:v>Buried</x:v>
      </x:c>
      <x:c r="E113" s="28" t="n">
        <x:v>44.7</x:v>
      </x:c>
      <x:c r="F113" s="28" t="n">
        <x:v>45.1</x:v>
      </x:c>
      <x:c r="G113" s="24" t="n">
        <x:v>2111.9999999999927</x:v>
      </x:c>
      <x:c r="H113" s="28" t="n">
        <x:v>0.3999999999999986</x:v>
      </x:c>
      <x:c r="I113" s="13" t="str">
        <x:v>No added risk</x:v>
      </x:c>
      <x:c r="J113" s="13" t="str"/>
      <x:c r="K113" s="13" t="str">
        <x:v>County</x:v>
      </x:c>
      <x:c r="L113" s="13" t="str">
        <x:v>Union County</x:v>
      </x:c>
      <x:c r="M113" s="13" t="str">
        <x:v>Union County</x:v>
      </x:c>
      <x:c r="N113" s="13" t="str">
        <x:v>Unincorporated</x:v>
      </x:c>
      <x:c r="O113" s="13" t="str">
        <x:v>State DOT District 5</x:v>
      </x:c>
      <x:c r="P113" s="13" t="str">
        <x:v>No</x:v>
      </x:c>
      <x:c r="Q113" s="13" t="str">
        <x:v>Standard</x:v>
      </x:c>
      <x:c r="R113" s="13" t="str">
        <x:v>PJ-PRM-029</x:v>
      </x:c>
      <x:c r="S113" s="13" t="str">
        <x:v>PJ-PRM-029-BUF</x:v>
      </x:c>
      <x:c r="T113" s="13" t="str">
        <x:v>44.7000-45.1000</x:v>
      </x:c>
      <x:c r="U113" s="13" t="str">
        <x:v>No</x:v>
      </x:c>
      <x:c r="V113" s="13" t="str"/>
      <x:c r="W113" s="13" t="str">
        <x:f>IF(AND(D113="Aerial",OR(I113="Wetland",I113="Gas utility")),"REVIEW","PASS")</x:f>
        <x:v>PASS</x:v>
      </x:c>
      <x:c r="X113" s="13" t="str">
        <x:f>IF(OR(A113="",B113="",D113="",M113="",N113="",O113="",L113="",R113=""),"REVIEW","PASS")</x:f>
        <x:v>PASS</x:v>
      </x:c>
      <x:c r="Y113" s="13" t="n">
        <x:f>COUNTIFS($T$5:$T$189,T113)</x:f>
        <x:v>1</x:v>
      </x:c>
      <x:c r="Z113" s="13" t="str">
        <x:f>IF(Y113=1,"PASS",IF(U113="Yes - overlapping risks","PASS","REVIEW"))</x:f>
        <x:v>PASS</x:v>
      </x:c>
      <x:c r="AA113" s="28" t="n">
        <x:f>IF(COUNTIFS($B$5:B113,B113)=1,H113,0)</x:f>
        <x:v>0.3999999999999986</x:v>
      </x:c>
    </x:row>
    <x:row r="114">
      <x:c r="A114" s="20" t="str">
        <x:v>PJ-S0110</x:v>
      </x:c>
      <x:c r="B114" s="20" t="str">
        <x:v>PJ-B0100</x:v>
      </x:c>
      <x:c r="C114" s="20" t="str">
        <x:v>PJ-FBR-01</x:v>
      </x:c>
      <x:c r="D114" s="20" t="str">
        <x:v>Buried</x:v>
      </x:c>
      <x:c r="E114" s="29" t="n">
        <x:v>45.1</x:v>
      </x:c>
      <x:c r="F114" s="29" t="n">
        <x:v>46.81</x:v>
      </x:c>
      <x:c r="G114" s="25" t="n">
        <x:v>9028.800000000005</x:v>
      </x:c>
      <x:c r="H114" s="29" t="n">
        <x:v>1.7100000000000009</x:v>
      </x:c>
      <x:c r="I114" s="20" t="str">
        <x:v>Tribal area</x:v>
      </x:c>
      <x:c r="J114" s="20" t="str">
        <x:v>TRB-02</x:v>
      </x:c>
      <x:c r="K114" s="20" t="str">
        <x:v>Tribal area</x:v>
      </x:c>
      <x:c r="L114" s="20" t="str">
        <x:v>Prairie River Tribal Authority</x:v>
      </x:c>
      <x:c r="M114" s="20" t="str">
        <x:v>Union County</x:v>
      </x:c>
      <x:c r="N114" s="20" t="str">
        <x:v>Unincorporated</x:v>
      </x:c>
      <x:c r="O114" s="20" t="str">
        <x:v>State DOT District 5</x:v>
      </x:c>
      <x:c r="P114" s="20" t="str">
        <x:v>No</x:v>
      </x:c>
      <x:c r="Q114" s="20" t="str">
        <x:v>Longest</x:v>
      </x:c>
      <x:c r="R114" s="20" t="str">
        <x:v>PJ-PRM-039</x:v>
      </x:c>
      <x:c r="S114" s="20" t="str">
        <x:v>PJ-PRM-039-BUF</x:v>
      </x:c>
      <x:c r="T114" s="20" t="str">
        <x:v>45.1000-46.8100</x:v>
      </x:c>
      <x:c r="U114" s="20" t="str">
        <x:v>No</x:v>
      </x:c>
      <x:c r="V114" s="20" t="str"/>
      <x:c r="W114" s="20" t="str">
        <x:f>IF(AND(D114="Aerial",OR(I114="Wetland",I114="Gas utility")),"REVIEW","PASS")</x:f>
        <x:v>PASS</x:v>
      </x:c>
      <x:c r="X114" s="20" t="str">
        <x:f>IF(OR(A114="",B114="",D114="",M114="",N114="",O114="",L114="",R114=""),"REVIEW","PASS")</x:f>
        <x:v>PASS</x:v>
      </x:c>
      <x:c r="Y114" s="20" t="n">
        <x:f>COUNTIFS($T$5:$T$189,T114)</x:f>
        <x:v>1</x:v>
      </x:c>
      <x:c r="Z114" s="20" t="str">
        <x:f>IF(Y114=1,"PASS",IF(U114="Yes - overlapping risks","PASS","REVIEW"))</x:f>
        <x:v>PASS</x:v>
      </x:c>
      <x:c r="AA114" s="29" t="n">
        <x:f>IF(COUNTIFS($B$5:B114,B114)=1,H114,0)</x:f>
        <x:v>1.7100000000000009</x:v>
      </x:c>
    </x:row>
    <x:row r="115">
      <x:c r="A115" s="13" t="str">
        <x:v>PJ-S0111</x:v>
      </x:c>
      <x:c r="B115" s="13" t="str">
        <x:v>PJ-B0101</x:v>
      </x:c>
      <x:c r="C115" s="13" t="str">
        <x:v>PJ-FBR-01</x:v>
      </x:c>
      <x:c r="D115" s="13" t="str">
        <x:v>Buried</x:v>
      </x:c>
      <x:c r="E115" s="28" t="n">
        <x:v>46.81</x:v>
      </x:c>
      <x:c r="F115" s="28" t="n">
        <x:v>47</x:v>
      </x:c>
      <x:c r="G115" s="24" t="n">
        <x:v>1003.199999999988</x:v>
      </x:c>
      <x:c r="H115" s="28" t="n">
        <x:v>0.18999999999999773</x:v>
      </x:c>
      <x:c r="I115" s="13" t="str">
        <x:v>Tribal area</x:v>
      </x:c>
      <x:c r="J115" s="13" t="str">
        <x:v>TRB-02</x:v>
      </x:c>
      <x:c r="K115" s="13" t="str">
        <x:v>Tribal area</x:v>
      </x:c>
      <x:c r="L115" s="13" t="str">
        <x:v>Prairie River Tribal Authority</x:v>
      </x:c>
      <x:c r="M115" s="13" t="str">
        <x:v>Union County</x:v>
      </x:c>
      <x:c r="N115" s="13" t="str">
        <x:v>Unincorporated</x:v>
      </x:c>
      <x:c r="O115" s="13" t="str">
        <x:v>State DOT District 5</x:v>
      </x:c>
      <x:c r="P115" s="13" t="str">
        <x:v>No</x:v>
      </x:c>
      <x:c r="Q115" s="13" t="str">
        <x:v>Longest</x:v>
      </x:c>
      <x:c r="R115" s="13" t="str">
        <x:v>PJ-PRM-039</x:v>
      </x:c>
      <x:c r="S115" s="13" t="str">
        <x:v>PJ-PRM-039-BUF</x:v>
      </x:c>
      <x:c r="T115" s="13" t="str">
        <x:v>46.8100-47.0000</x:v>
      </x:c>
      <x:c r="U115" s="13" t="str">
        <x:v>Yes - overlapping risks</x:v>
      </x:c>
      <x:c r="V115" s="13" t="str"/>
      <x:c r="W115" s="13" t="str">
        <x:f>IF(AND(D115="Aerial",OR(I115="Wetland",I115="Gas utility")),"REVIEW","PASS")</x:f>
        <x:v>PASS</x:v>
      </x:c>
      <x:c r="X115" s="13" t="str">
        <x:f>IF(OR(A115="",B115="",D115="",M115="",N115="",O115="",L115="",R115=""),"REVIEW","PASS")</x:f>
        <x:v>PASS</x:v>
      </x:c>
      <x:c r="Y115" s="13" t="n">
        <x:f>COUNTIFS($T$5:$T$189,T115)</x:f>
        <x:v>2</x:v>
      </x:c>
      <x:c r="Z115" s="13" t="str">
        <x:f>IF(Y115=1,"PASS",IF(U115="Yes - overlapping risks","PASS","REVIEW"))</x:f>
        <x:v>PASS</x:v>
      </x:c>
      <x:c r="AA115" s="28" t="n">
        <x:f>IF(COUNTIFS($B$5:B115,B115)=1,H115,0)</x:f>
        <x:v>0.18999999999999773</x:v>
      </x:c>
    </x:row>
    <x:row r="116">
      <x:c r="A116" s="20" t="str">
        <x:v>PJ-S0112</x:v>
      </x:c>
      <x:c r="B116" s="20" t="str">
        <x:v>PJ-B0101</x:v>
      </x:c>
      <x:c r="C116" s="20" t="str">
        <x:v>PJ-FBR-01</x:v>
      </x:c>
      <x:c r="D116" s="20" t="str">
        <x:v>Buried</x:v>
      </x:c>
      <x:c r="E116" s="29" t="n">
        <x:v>46.81</x:v>
      </x:c>
      <x:c r="F116" s="29" t="n">
        <x:v>47</x:v>
      </x:c>
      <x:c r="G116" s="25" t="n">
        <x:v>1003.199999999988</x:v>
      </x:c>
      <x:c r="H116" s="29" t="n">
        <x:v>0.18999999999999773</x:v>
      </x:c>
      <x:c r="I116" s="20" t="str">
        <x:v>Wetland</x:v>
      </x:c>
      <x:c r="J116" s="20" t="str">
        <x:v>WTL-18</x:v>
      </x:c>
      <x:c r="K116" s="20" t="str">
        <x:v>Wetland</x:v>
      </x:c>
      <x:c r="L116" s="20" t="str">
        <x:v>Regional Wetland Review Office</x:v>
      </x:c>
      <x:c r="M116" s="20" t="str">
        <x:v>Union County</x:v>
      </x:c>
      <x:c r="N116" s="20" t="str">
        <x:v>Unincorporated</x:v>
      </x:c>
      <x:c r="O116" s="20" t="str">
        <x:v>State DOT District 5</x:v>
      </x:c>
      <x:c r="P116" s="20" t="str">
        <x:v>No</x:v>
      </x:c>
      <x:c r="Q116" s="20" t="str">
        <x:v>Standard</x:v>
      </x:c>
      <x:c r="R116" s="20" t="str">
        <x:v>PJ-PRM-040</x:v>
      </x:c>
      <x:c r="S116" s="20" t="str">
        <x:v>PJ-PRM-040-BUF</x:v>
      </x:c>
      <x:c r="T116" s="20" t="str">
        <x:v>46.8100-47.0000</x:v>
      </x:c>
      <x:c r="U116" s="20" t="str">
        <x:v>Yes - overlapping risks</x:v>
      </x:c>
      <x:c r="V116" s="20" t="str"/>
      <x:c r="W116" s="20" t="str">
        <x:f>IF(AND(D116="Aerial",OR(I116="Wetland",I116="Gas utility")),"REVIEW","PASS")</x:f>
        <x:v>PASS</x:v>
      </x:c>
      <x:c r="X116" s="20" t="str">
        <x:f>IF(OR(A116="",B116="",D116="",M116="",N116="",O116="",L116="",R116=""),"REVIEW","PASS")</x:f>
        <x:v>PASS</x:v>
      </x:c>
      <x:c r="Y116" s="20" t="n">
        <x:f>COUNTIFS($T$5:$T$189,T116)</x:f>
        <x:v>2</x:v>
      </x:c>
      <x:c r="Z116" s="20" t="str">
        <x:f>IF(Y116=1,"PASS",IF(U116="Yes - overlapping risks","PASS","REVIEW"))</x:f>
        <x:v>PASS</x:v>
      </x:c>
      <x:c r="AA116" s="29" t="n">
        <x:f>IF(COUNTIFS($B$5:B116,B116)=1,H116,0)</x:f>
        <x:v>0</x:v>
      </x:c>
    </x:row>
    <x:row r="117">
      <x:c r="A117" s="13" t="str">
        <x:v>PJ-S0113</x:v>
      </x:c>
      <x:c r="B117" s="13" t="str">
        <x:v>PJ-B0102</x:v>
      </x:c>
      <x:c r="C117" s="13" t="str">
        <x:v>PJ-FBR-01</x:v>
      </x:c>
      <x:c r="D117" s="13" t="str">
        <x:v>Buried</x:v>
      </x:c>
      <x:c r="E117" s="28" t="n">
        <x:v>47</x:v>
      </x:c>
      <x:c r="F117" s="28" t="n">
        <x:v>47.11</x:v>
      </x:c>
      <x:c r="G117" s="24" t="n">
        <x:v>580.799999999997</x:v>
      </x:c>
      <x:c r="H117" s="28" t="n">
        <x:v>0.10999999999999943</x:v>
      </x:c>
      <x:c r="I117" s="13" t="str">
        <x:v>Tribal area</x:v>
      </x:c>
      <x:c r="J117" s="13" t="str">
        <x:v>TRB-02</x:v>
      </x:c>
      <x:c r="K117" s="13" t="str">
        <x:v>Tribal area</x:v>
      </x:c>
      <x:c r="L117" s="13" t="str">
        <x:v>Prairie River Tribal Authority</x:v>
      </x:c>
      <x:c r="M117" s="13" t="str">
        <x:v>Union County</x:v>
      </x:c>
      <x:c r="N117" s="13" t="str">
        <x:v>Unincorporated</x:v>
      </x:c>
      <x:c r="O117" s="13" t="str">
        <x:v>State DOT District 5</x:v>
      </x:c>
      <x:c r="P117" s="13" t="str">
        <x:v>No</x:v>
      </x:c>
      <x:c r="Q117" s="13" t="str">
        <x:v>Longest</x:v>
      </x:c>
      <x:c r="R117" s="13" t="str">
        <x:v>PJ-PRM-039</x:v>
      </x:c>
      <x:c r="S117" s="13" t="str">
        <x:v>PJ-PRM-039-BUF</x:v>
      </x:c>
      <x:c r="T117" s="13" t="str">
        <x:v>47.0000-47.1100</x:v>
      </x:c>
      <x:c r="U117" s="13" t="str">
        <x:v>Yes - overlapping risks</x:v>
      </x:c>
      <x:c r="V117" s="13" t="str"/>
      <x:c r="W117" s="13" t="str">
        <x:f>IF(AND(D117="Aerial",OR(I117="Wetland",I117="Gas utility")),"REVIEW","PASS")</x:f>
        <x:v>PASS</x:v>
      </x:c>
      <x:c r="X117" s="13" t="str">
        <x:f>IF(OR(A117="",B117="",D117="",M117="",N117="",O117="",L117="",R117=""),"REVIEW","PASS")</x:f>
        <x:v>PASS</x:v>
      </x:c>
      <x:c r="Y117" s="13" t="n">
        <x:f>COUNTIFS($T$5:$T$189,T117)</x:f>
        <x:v>3</x:v>
      </x:c>
      <x:c r="Z117" s="13" t="str">
        <x:f>IF(Y117=1,"PASS",IF(U117="Yes - overlapping risks","PASS","REVIEW"))</x:f>
        <x:v>PASS</x:v>
      </x:c>
      <x:c r="AA117" s="28" t="n">
        <x:f>IF(COUNTIFS($B$5:B117,B117)=1,H117,0)</x:f>
        <x:v>0.10999999999999943</x:v>
      </x:c>
    </x:row>
    <x:row r="118">
      <x:c r="A118" s="20" t="str">
        <x:v>PJ-S0114</x:v>
      </x:c>
      <x:c r="B118" s="20" t="str">
        <x:v>PJ-B0102</x:v>
      </x:c>
      <x:c r="C118" s="20" t="str">
        <x:v>PJ-FBR-01</x:v>
      </x:c>
      <x:c r="D118" s="20" t="str">
        <x:v>Buried</x:v>
      </x:c>
      <x:c r="E118" s="29" t="n">
        <x:v>47</x:v>
      </x:c>
      <x:c r="F118" s="29" t="n">
        <x:v>47.11</x:v>
      </x:c>
      <x:c r="G118" s="25" t="n">
        <x:v>580.799999999997</x:v>
      </x:c>
      <x:c r="H118" s="29" t="n">
        <x:v>0.10999999999999943</x:v>
      </x:c>
      <x:c r="I118" s="20" t="str">
        <x:v>Wetland</x:v>
      </x:c>
      <x:c r="J118" s="20" t="str">
        <x:v>WTL-18</x:v>
      </x:c>
      <x:c r="K118" s="20" t="str">
        <x:v>Wetland</x:v>
      </x:c>
      <x:c r="L118" s="20" t="str">
        <x:v>Regional Wetland Review Office</x:v>
      </x:c>
      <x:c r="M118" s="20" t="str">
        <x:v>Union County</x:v>
      </x:c>
      <x:c r="N118" s="20" t="str">
        <x:v>Unincorporated</x:v>
      </x:c>
      <x:c r="O118" s="20" t="str">
        <x:v>State DOT District 5</x:v>
      </x:c>
      <x:c r="P118" s="20" t="str">
        <x:v>No</x:v>
      </x:c>
      <x:c r="Q118" s="20" t="str">
        <x:v>Standard</x:v>
      </x:c>
      <x:c r="R118" s="20" t="str">
        <x:v>PJ-PRM-040</x:v>
      </x:c>
      <x:c r="S118" s="20" t="str">
        <x:v>PJ-PRM-040-BUF</x:v>
      </x:c>
      <x:c r="T118" s="20" t="str">
        <x:v>47.0000-47.1100</x:v>
      </x:c>
      <x:c r="U118" s="20" t="str">
        <x:v>Yes - overlapping risks</x:v>
      </x:c>
      <x:c r="V118" s="20" t="str"/>
      <x:c r="W118" s="20" t="str">
        <x:f>IF(AND(D118="Aerial",OR(I118="Wetland",I118="Gas utility")),"REVIEW","PASS")</x:f>
        <x:v>PASS</x:v>
      </x:c>
      <x:c r="X118" s="20" t="str">
        <x:f>IF(OR(A118="",B118="",D118="",M118="",N118="",O118="",L118="",R118=""),"REVIEW","PASS")</x:f>
        <x:v>PASS</x:v>
      </x:c>
      <x:c r="Y118" s="20" t="n">
        <x:f>COUNTIFS($T$5:$T$189,T118)</x:f>
        <x:v>3</x:v>
      </x:c>
      <x:c r="Z118" s="20" t="str">
        <x:f>IF(Y118=1,"PASS",IF(U118="Yes - overlapping risks","PASS","REVIEW"))</x:f>
        <x:v>PASS</x:v>
      </x:c>
      <x:c r="AA118" s="29" t="n">
        <x:f>IF(COUNTIFS($B$5:B118,B118)=1,H118,0)</x:f>
        <x:v>0</x:v>
      </x:c>
    </x:row>
    <x:row r="119">
      <x:c r="A119" s="13" t="str">
        <x:v>PJ-S0115</x:v>
      </x:c>
      <x:c r="B119" s="13" t="str">
        <x:v>PJ-B0102</x:v>
      </x:c>
      <x:c r="C119" s="13" t="str">
        <x:v>PJ-FBR-01</x:v>
      </x:c>
      <x:c r="D119" s="13" t="str">
        <x:v>Buried</x:v>
      </x:c>
      <x:c r="E119" s="28" t="n">
        <x:v>47</x:v>
      </x:c>
      <x:c r="F119" s="28" t="n">
        <x:v>47.11</x:v>
      </x:c>
      <x:c r="G119" s="24" t="n">
        <x:v>580.799999999997</x:v>
      </x:c>
      <x:c r="H119" s="28" t="n">
        <x:v>0.10999999999999943</x:v>
      </x:c>
      <x:c r="I119" s="13" t="str">
        <x:v>Gas utility</x:v>
      </x:c>
      <x:c r="J119" s="13" t="str">
        <x:v>GAS-11</x:v>
      </x:c>
      <x:c r="K119" s="13" t="str">
        <x:v>Gas utility</x:v>
      </x:c>
      <x:c r="L119" s="13" t="str">
        <x:v>Prairie Gas Cooperative</x:v>
      </x:c>
      <x:c r="M119" s="13" t="str">
        <x:v>Union County</x:v>
      </x:c>
      <x:c r="N119" s="13" t="str">
        <x:v>Unincorporated</x:v>
      </x:c>
      <x:c r="O119" s="13" t="str">
        <x:v>State DOT District 5</x:v>
      </x:c>
      <x:c r="P119" s="13" t="str">
        <x:v>No</x:v>
      </x:c>
      <x:c r="Q119" s="13" t="str">
        <x:v>Longest</x:v>
      </x:c>
      <x:c r="R119" s="13" t="str">
        <x:v>PJ-PRM-041</x:v>
      </x:c>
      <x:c r="S119" s="13" t="str">
        <x:v>PJ-PRM-041-BUF</x:v>
      </x:c>
      <x:c r="T119" s="13" t="str">
        <x:v>47.0000-47.1100</x:v>
      </x:c>
      <x:c r="U119" s="13" t="str">
        <x:v>Yes - overlapping risks</x:v>
      </x:c>
      <x:c r="V119" s="13" t="str"/>
      <x:c r="W119" s="13" t="str">
        <x:f>IF(AND(D119="Aerial",OR(I119="Wetland",I119="Gas utility")),"REVIEW","PASS")</x:f>
        <x:v>PASS</x:v>
      </x:c>
      <x:c r="X119" s="13" t="str">
        <x:f>IF(OR(A119="",B119="",D119="",M119="",N119="",O119="",L119="",R119=""),"REVIEW","PASS")</x:f>
        <x:v>PASS</x:v>
      </x:c>
      <x:c r="Y119" s="13" t="n">
        <x:f>COUNTIFS($T$5:$T$189,T119)</x:f>
        <x:v>3</x:v>
      </x:c>
      <x:c r="Z119" s="13" t="str">
        <x:f>IF(Y119=1,"PASS",IF(U119="Yes - overlapping risks","PASS","REVIEW"))</x:f>
        <x:v>PASS</x:v>
      </x:c>
      <x:c r="AA119" s="28" t="n">
        <x:f>IF(COUNTIFS($B$5:B119,B119)=1,H119,0)</x:f>
        <x:v>0</x:v>
      </x:c>
    </x:row>
    <x:row r="120">
      <x:c r="A120" s="20" t="str">
        <x:v>PJ-S0116</x:v>
      </x:c>
      <x:c r="B120" s="20" t="str">
        <x:v>PJ-B0103</x:v>
      </x:c>
      <x:c r="C120" s="20" t="str">
        <x:v>PJ-FBR-01</x:v>
      </x:c>
      <x:c r="D120" s="20" t="str">
        <x:v>Buried</x:v>
      </x:c>
      <x:c r="E120" s="29" t="n">
        <x:v>47.11</x:v>
      </x:c>
      <x:c r="F120" s="29" t="n">
        <x:v>47.8</x:v>
      </x:c>
      <x:c r="G120" s="25" t="n">
        <x:v>3643.199999999988</x:v>
      </x:c>
      <x:c r="H120" s="29" t="n">
        <x:v>0.6899999999999977</x:v>
      </x:c>
      <x:c r="I120" s="20" t="str">
        <x:v>Tribal area</x:v>
      </x:c>
      <x:c r="J120" s="20" t="str">
        <x:v>TRB-02</x:v>
      </x:c>
      <x:c r="K120" s="20" t="str">
        <x:v>Tribal area</x:v>
      </x:c>
      <x:c r="L120" s="20" t="str">
        <x:v>Prairie River Tribal Authority</x:v>
      </x:c>
      <x:c r="M120" s="20" t="str">
        <x:v>Union County</x:v>
      </x:c>
      <x:c r="N120" s="20" t="str">
        <x:v>Unincorporated</x:v>
      </x:c>
      <x:c r="O120" s="20" t="str">
        <x:v>State DOT District 5</x:v>
      </x:c>
      <x:c r="P120" s="20" t="str">
        <x:v>No</x:v>
      </x:c>
      <x:c r="Q120" s="20" t="str">
        <x:v>Longest</x:v>
      </x:c>
      <x:c r="R120" s="20" t="str">
        <x:v>PJ-PRM-039</x:v>
      </x:c>
      <x:c r="S120" s="20" t="str">
        <x:v>PJ-PRM-039-BUF</x:v>
      </x:c>
      <x:c r="T120" s="20" t="str">
        <x:v>47.1100-47.8000</x:v>
      </x:c>
      <x:c r="U120" s="20" t="str">
        <x:v>No</x:v>
      </x:c>
      <x:c r="V120" s="20" t="str"/>
      <x:c r="W120" s="20" t="str">
        <x:f>IF(AND(D120="Aerial",OR(I120="Wetland",I120="Gas utility")),"REVIEW","PASS")</x:f>
        <x:v>PASS</x:v>
      </x:c>
      <x:c r="X120" s="20" t="str">
        <x:f>IF(OR(A120="",B120="",D120="",M120="",N120="",O120="",L120="",R120=""),"REVIEW","PASS")</x:f>
        <x:v>PASS</x:v>
      </x:c>
      <x:c r="Y120" s="20" t="n">
        <x:f>COUNTIFS($T$5:$T$189,T120)</x:f>
        <x:v>1</x:v>
      </x:c>
      <x:c r="Z120" s="20" t="str">
        <x:f>IF(Y120=1,"PASS",IF(U120="Yes - overlapping risks","PASS","REVIEW"))</x:f>
        <x:v>PASS</x:v>
      </x:c>
      <x:c r="AA120" s="29" t="n">
        <x:f>IF(COUNTIFS($B$5:B120,B120)=1,H120,0)</x:f>
        <x:v>0.6899999999999977</x:v>
      </x:c>
    </x:row>
    <x:row r="121">
      <x:c r="A121" s="13" t="str">
        <x:v>PJ-S0117</x:v>
      </x:c>
      <x:c r="B121" s="13" t="str">
        <x:v>PJ-B0104</x:v>
      </x:c>
      <x:c r="C121" s="13" t="str">
        <x:v>PJ-FBR-01</x:v>
      </x:c>
      <x:c r="D121" s="13" t="str">
        <x:v>Buried</x:v>
      </x:c>
      <x:c r="E121" s="28" t="n">
        <x:v>47.8</x:v>
      </x:c>
      <x:c r="F121" s="28" t="n">
        <x:v>47.95</x:v>
      </x:c>
      <x:c r="G121" s="24" t="n">
        <x:v>792.00000000003</x:v>
      </x:c>
      <x:c r="H121" s="28" t="n">
        <x:v>0.15000000000000568</x:v>
      </x:c>
      <x:c r="I121" s="13" t="str">
        <x:v>Tribal area</x:v>
      </x:c>
      <x:c r="J121" s="13" t="str">
        <x:v>TRB-02</x:v>
      </x:c>
      <x:c r="K121" s="13" t="str">
        <x:v>Tribal area</x:v>
      </x:c>
      <x:c r="L121" s="13" t="str">
        <x:v>Prairie River Tribal Authority</x:v>
      </x:c>
      <x:c r="M121" s="13" t="str">
        <x:v>Union County</x:v>
      </x:c>
      <x:c r="N121" s="13" t="str">
        <x:v>Unincorporated</x:v>
      </x:c>
      <x:c r="O121" s="13" t="str">
        <x:v>State DOT District 5</x:v>
      </x:c>
      <x:c r="P121" s="13" t="str">
        <x:v>No</x:v>
      </x:c>
      <x:c r="Q121" s="13" t="str">
        <x:v>Longest</x:v>
      </x:c>
      <x:c r="R121" s="13" t="str">
        <x:v>PJ-PRM-039</x:v>
      </x:c>
      <x:c r="S121" s="13" t="str">
        <x:v>PJ-PRM-039-BUF</x:v>
      </x:c>
      <x:c r="T121" s="13" t="str">
        <x:v>47.8000-47.9500</x:v>
      </x:c>
      <x:c r="U121" s="13" t="str">
        <x:v>Yes - overlapping risks</x:v>
      </x:c>
      <x:c r="V121" s="13" t="str"/>
      <x:c r="W121" s="13" t="str">
        <x:f>IF(AND(D121="Aerial",OR(I121="Wetland",I121="Gas utility")),"REVIEW","PASS")</x:f>
        <x:v>PASS</x:v>
      </x:c>
      <x:c r="X121" s="13" t="str">
        <x:f>IF(OR(A121="",B121="",D121="",M121="",N121="",O121="",L121="",R121=""),"REVIEW","PASS")</x:f>
        <x:v>PASS</x:v>
      </x:c>
      <x:c r="Y121" s="13" t="n">
        <x:f>COUNTIFS($T$5:$T$189,T121)</x:f>
        <x:v>2</x:v>
      </x:c>
      <x:c r="Z121" s="13" t="str">
        <x:f>IF(Y121=1,"PASS",IF(U121="Yes - overlapping risks","PASS","REVIEW"))</x:f>
        <x:v>PASS</x:v>
      </x:c>
      <x:c r="AA121" s="28" t="n">
        <x:f>IF(COUNTIFS($B$5:B121,B121)=1,H121,0)</x:f>
        <x:v>0.15000000000000568</x:v>
      </x:c>
    </x:row>
    <x:row r="122">
      <x:c r="A122" s="20" t="str">
        <x:v>PJ-S0118</x:v>
      </x:c>
      <x:c r="B122" s="20" t="str">
        <x:v>PJ-B0104</x:v>
      </x:c>
      <x:c r="C122" s="20" t="str">
        <x:v>PJ-FBR-01</x:v>
      </x:c>
      <x:c r="D122" s="20" t="str">
        <x:v>Buried</x:v>
      </x:c>
      <x:c r="E122" s="29" t="n">
        <x:v>47.8</x:v>
      </x:c>
      <x:c r="F122" s="29" t="n">
        <x:v>47.95</x:v>
      </x:c>
      <x:c r="G122" s="25" t="n">
        <x:v>792.00000000003</x:v>
      </x:c>
      <x:c r="H122" s="29" t="n">
        <x:v>0.15000000000000568</x:v>
      </x:c>
      <x:c r="I122" s="20" t="str">
        <x:v>Railroad</x:v>
      </x:c>
      <x:c r="J122" s="20" t="str">
        <x:v>RR-07</x:v>
      </x:c>
      <x:c r="K122" s="20" t="str">
        <x:v>Railroad</x:v>
      </x:c>
      <x:c r="L122" s="20" t="str">
        <x:v>Central Prairie Railway</x:v>
      </x:c>
      <x:c r="M122" s="20" t="str">
        <x:v>Union County</x:v>
      </x:c>
      <x:c r="N122" s="20" t="str">
        <x:v>Unincorporated</x:v>
      </x:c>
      <x:c r="O122" s="20" t="str">
        <x:v>State DOT District 5</x:v>
      </x:c>
      <x:c r="P122" s="20" t="str">
        <x:v>No</x:v>
      </x:c>
      <x:c r="Q122" s="20" t="str">
        <x:v>Longest</x:v>
      </x:c>
      <x:c r="R122" s="20" t="str">
        <x:v>PJ-PRM-042</x:v>
      </x:c>
      <x:c r="S122" s="20" t="str">
        <x:v>PJ-PRM-042-BUF</x:v>
      </x:c>
      <x:c r="T122" s="20" t="str">
        <x:v>47.8000-47.9500</x:v>
      </x:c>
      <x:c r="U122" s="20" t="str">
        <x:v>Yes - overlapping risks</x:v>
      </x:c>
      <x:c r="V122" s="20" t="str"/>
      <x:c r="W122" s="20" t="str">
        <x:f>IF(AND(D122="Aerial",OR(I122="Wetland",I122="Gas utility")),"REVIEW","PASS")</x:f>
        <x:v>PASS</x:v>
      </x:c>
      <x:c r="X122" s="20" t="str">
        <x:f>IF(OR(A122="",B122="",D122="",M122="",N122="",O122="",L122="",R122=""),"REVIEW","PASS")</x:f>
        <x:v>PASS</x:v>
      </x:c>
      <x:c r="Y122" s="20" t="n">
        <x:f>COUNTIFS($T$5:$T$189,T122)</x:f>
        <x:v>2</x:v>
      </x:c>
      <x:c r="Z122" s="20" t="str">
        <x:f>IF(Y122=1,"PASS",IF(U122="Yes - overlapping risks","PASS","REVIEW"))</x:f>
        <x:v>PASS</x:v>
      </x:c>
      <x:c r="AA122" s="29" t="n">
        <x:f>IF(COUNTIFS($B$5:B122,B122)=1,H122,0)</x:f>
        <x:v>0</x:v>
      </x:c>
    </x:row>
    <x:row r="123">
      <x:c r="A123" s="13" t="str">
        <x:v>PJ-S0119</x:v>
      </x:c>
      <x:c r="B123" s="13" t="str">
        <x:v>PJ-B0105</x:v>
      </x:c>
      <x:c r="C123" s="13" t="str">
        <x:v>PJ-FBR-01</x:v>
      </x:c>
      <x:c r="D123" s="13" t="str">
        <x:v>Buried</x:v>
      </x:c>
      <x:c r="E123" s="28" t="n">
        <x:v>47.95</x:v>
      </x:c>
      <x:c r="F123" s="28" t="n">
        <x:v>47.96</x:v>
      </x:c>
      <x:c r="G123" s="24" t="n">
        <x:v>52.799999999989495</x:v>
      </x:c>
      <x:c r="H123" s="28" t="n">
        <x:v>0.00999999999999801</x:v>
      </x:c>
      <x:c r="I123" s="13" t="str">
        <x:v>Tribal area</x:v>
      </x:c>
      <x:c r="J123" s="13" t="str">
        <x:v>TRB-02</x:v>
      </x:c>
      <x:c r="K123" s="13" t="str">
        <x:v>Tribal area</x:v>
      </x:c>
      <x:c r="L123" s="13" t="str">
        <x:v>Prairie River Tribal Authority</x:v>
      </x:c>
      <x:c r="M123" s="13" t="str">
        <x:v>Union County</x:v>
      </x:c>
      <x:c r="N123" s="13" t="str">
        <x:v>Unincorporated</x:v>
      </x:c>
      <x:c r="O123" s="13" t="str">
        <x:v>State DOT District 5</x:v>
      </x:c>
      <x:c r="P123" s="13" t="str">
        <x:v>No</x:v>
      </x:c>
      <x:c r="Q123" s="13" t="str">
        <x:v>Longest</x:v>
      </x:c>
      <x:c r="R123" s="13" t="str">
        <x:v>PJ-PRM-039</x:v>
      </x:c>
      <x:c r="S123" s="13" t="str">
        <x:v>PJ-PRM-039-BUF</x:v>
      </x:c>
      <x:c r="T123" s="13" t="str">
        <x:v>47.9500-47.9600</x:v>
      </x:c>
      <x:c r="U123" s="13" t="str">
        <x:v>Yes - overlapping risks</x:v>
      </x:c>
      <x:c r="V123" s="13" t="str"/>
      <x:c r="W123" s="13" t="str">
        <x:f>IF(AND(D123="Aerial",OR(I123="Wetland",I123="Gas utility")),"REVIEW","PASS")</x:f>
        <x:v>PASS</x:v>
      </x:c>
      <x:c r="X123" s="13" t="str">
        <x:f>IF(OR(A123="",B123="",D123="",M123="",N123="",O123="",L123="",R123=""),"REVIEW","PASS")</x:f>
        <x:v>PASS</x:v>
      </x:c>
      <x:c r="Y123" s="13" t="n">
        <x:f>COUNTIFS($T$5:$T$189,T123)</x:f>
        <x:v>3</x:v>
      </x:c>
      <x:c r="Z123" s="13" t="str">
        <x:f>IF(Y123=1,"PASS",IF(U123="Yes - overlapping risks","PASS","REVIEW"))</x:f>
        <x:v>PASS</x:v>
      </x:c>
      <x:c r="AA123" s="28" t="n">
        <x:f>IF(COUNTIFS($B$5:B123,B123)=1,H123,0)</x:f>
        <x:v>0.00999999999999801</x:v>
      </x:c>
    </x:row>
    <x:row r="124">
      <x:c r="A124" s="20" t="str">
        <x:v>PJ-S0120</x:v>
      </x:c>
      <x:c r="B124" s="20" t="str">
        <x:v>PJ-B0105</x:v>
      </x:c>
      <x:c r="C124" s="20" t="str">
        <x:v>PJ-FBR-01</x:v>
      </x:c>
      <x:c r="D124" s="20" t="str">
        <x:v>Buried</x:v>
      </x:c>
      <x:c r="E124" s="29" t="n">
        <x:v>47.95</x:v>
      </x:c>
      <x:c r="F124" s="29" t="n">
        <x:v>47.96</x:v>
      </x:c>
      <x:c r="G124" s="25" t="n">
        <x:v>52.799999999989495</x:v>
      </x:c>
      <x:c r="H124" s="29" t="n">
        <x:v>0.00999999999999801</x:v>
      </x:c>
      <x:c r="I124" s="20" t="str">
        <x:v>Electric utility</x:v>
      </x:c>
      <x:c r="J124" s="20" t="str">
        <x:v>ELE-10</x:v>
      </x:c>
      <x:c r="K124" s="20" t="str">
        <x:v>Electric utility</x:v>
      </x:c>
      <x:c r="L124" s="20" t="str">
        <x:v>Midland Electric Cooperative</x:v>
      </x:c>
      <x:c r="M124" s="20" t="str">
        <x:v>Union County</x:v>
      </x:c>
      <x:c r="N124" s="20" t="str">
        <x:v>Unincorporated</x:v>
      </x:c>
      <x:c r="O124" s="20" t="str">
        <x:v>State DOT District 5</x:v>
      </x:c>
      <x:c r="P124" s="20" t="str">
        <x:v>No</x:v>
      </x:c>
      <x:c r="Q124" s="20" t="str">
        <x:v>Longest</x:v>
      </x:c>
      <x:c r="R124" s="20" t="str">
        <x:v>PJ-PRM-043</x:v>
      </x:c>
      <x:c r="S124" s="20" t="str">
        <x:v>PJ-PRM-043-BUF</x:v>
      </x:c>
      <x:c r="T124" s="20" t="str">
        <x:v>47.9500-47.9600</x:v>
      </x:c>
      <x:c r="U124" s="20" t="str">
        <x:v>Yes - overlapping risks</x:v>
      </x:c>
      <x:c r="V124" s="20" t="str"/>
      <x:c r="W124" s="20" t="str">
        <x:f>IF(AND(D124="Aerial",OR(I124="Wetland",I124="Gas utility")),"REVIEW","PASS")</x:f>
        <x:v>PASS</x:v>
      </x:c>
      <x:c r="X124" s="20" t="str">
        <x:f>IF(OR(A124="",B124="",D124="",M124="",N124="",O124="",L124="",R124=""),"REVIEW","PASS")</x:f>
        <x:v>PASS</x:v>
      </x:c>
      <x:c r="Y124" s="20" t="n">
        <x:f>COUNTIFS($T$5:$T$189,T124)</x:f>
        <x:v>3</x:v>
      </x:c>
      <x:c r="Z124" s="20" t="str">
        <x:f>IF(Y124=1,"PASS",IF(U124="Yes - overlapping risks","PASS","REVIEW"))</x:f>
        <x:v>PASS</x:v>
      </x:c>
      <x:c r="AA124" s="29" t="n">
        <x:f>IF(COUNTIFS($B$5:B124,B124)=1,H124,0)</x:f>
        <x:v>0</x:v>
      </x:c>
    </x:row>
    <x:row r="125">
      <x:c r="A125" s="13" t="str">
        <x:v>PJ-S0121</x:v>
      </x:c>
      <x:c r="B125" s="13" t="str">
        <x:v>PJ-B0105</x:v>
      </x:c>
      <x:c r="C125" s="13" t="str">
        <x:v>PJ-FBR-01</x:v>
      </x:c>
      <x:c r="D125" s="13" t="str">
        <x:v>Buried</x:v>
      </x:c>
      <x:c r="E125" s="28" t="n">
        <x:v>47.95</x:v>
      </x:c>
      <x:c r="F125" s="28" t="n">
        <x:v>47.96</x:v>
      </x:c>
      <x:c r="G125" s="24" t="n">
        <x:v>52.799999999989495</x:v>
      </x:c>
      <x:c r="H125" s="28" t="n">
        <x:v>0.00999999999999801</x:v>
      </x:c>
      <x:c r="I125" s="13" t="str">
        <x:v>Railroad</x:v>
      </x:c>
      <x:c r="J125" s="13" t="str">
        <x:v>RR-07</x:v>
      </x:c>
      <x:c r="K125" s="13" t="str">
        <x:v>Railroad</x:v>
      </x:c>
      <x:c r="L125" s="13" t="str">
        <x:v>Central Prairie Railway</x:v>
      </x:c>
      <x:c r="M125" s="13" t="str">
        <x:v>Union County</x:v>
      </x:c>
      <x:c r="N125" s="13" t="str">
        <x:v>Unincorporated</x:v>
      </x:c>
      <x:c r="O125" s="13" t="str">
        <x:v>State DOT District 5</x:v>
      </x:c>
      <x:c r="P125" s="13" t="str">
        <x:v>No</x:v>
      </x:c>
      <x:c r="Q125" s="13" t="str">
        <x:v>Longest</x:v>
      </x:c>
      <x:c r="R125" s="13" t="str">
        <x:v>PJ-PRM-042</x:v>
      </x:c>
      <x:c r="S125" s="13" t="str">
        <x:v>PJ-PRM-042-BUF</x:v>
      </x:c>
      <x:c r="T125" s="13" t="str">
        <x:v>47.9500-47.9600</x:v>
      </x:c>
      <x:c r="U125" s="13" t="str">
        <x:v>Yes - overlapping risks</x:v>
      </x:c>
      <x:c r="V125" s="13" t="str"/>
      <x:c r="W125" s="13" t="str">
        <x:f>IF(AND(D125="Aerial",OR(I125="Wetland",I125="Gas utility")),"REVIEW","PASS")</x:f>
        <x:v>PASS</x:v>
      </x:c>
      <x:c r="X125" s="13" t="str">
        <x:f>IF(OR(A125="",B125="",D125="",M125="",N125="",O125="",L125="",R125=""),"REVIEW","PASS")</x:f>
        <x:v>PASS</x:v>
      </x:c>
      <x:c r="Y125" s="13" t="n">
        <x:f>COUNTIFS($T$5:$T$189,T125)</x:f>
        <x:v>3</x:v>
      </x:c>
      <x:c r="Z125" s="13" t="str">
        <x:f>IF(Y125=1,"PASS",IF(U125="Yes - overlapping risks","PASS","REVIEW"))</x:f>
        <x:v>PASS</x:v>
      </x:c>
      <x:c r="AA125" s="28" t="n">
        <x:f>IF(COUNTIFS($B$5:B125,B125)=1,H125,0)</x:f>
        <x:v>0</x:v>
      </x:c>
    </x:row>
    <x:row r="126">
      <x:c r="A126" s="20" t="str">
        <x:v>PJ-S0122</x:v>
      </x:c>
      <x:c r="B126" s="20" t="str">
        <x:v>PJ-B0106</x:v>
      </x:c>
      <x:c r="C126" s="20" t="str">
        <x:v>PJ-FBR-01</x:v>
      </x:c>
      <x:c r="D126" s="20" t="str">
        <x:v>Buried</x:v>
      </x:c>
      <x:c r="E126" s="29" t="n">
        <x:v>47.96</x:v>
      </x:c>
      <x:c r="F126" s="29" t="n">
        <x:v>48.09</x:v>
      </x:c>
      <x:c r="G126" s="25" t="n">
        <x:v>686.4000000000135</x:v>
      </x:c>
      <x:c r="H126" s="29" t="n">
        <x:v>0.13000000000000256</x:v>
      </x:c>
      <x:c r="I126" s="20" t="str">
        <x:v>Tribal area</x:v>
      </x:c>
      <x:c r="J126" s="20" t="str">
        <x:v>TRB-02</x:v>
      </x:c>
      <x:c r="K126" s="20" t="str">
        <x:v>Tribal area</x:v>
      </x:c>
      <x:c r="L126" s="20" t="str">
        <x:v>Prairie River Tribal Authority</x:v>
      </x:c>
      <x:c r="M126" s="20" t="str">
        <x:v>Union County</x:v>
      </x:c>
      <x:c r="N126" s="20" t="str">
        <x:v>Unincorporated</x:v>
      </x:c>
      <x:c r="O126" s="20" t="str">
        <x:v>State DOT District 5</x:v>
      </x:c>
      <x:c r="P126" s="20" t="str">
        <x:v>No</x:v>
      </x:c>
      <x:c r="Q126" s="20" t="str">
        <x:v>Longest</x:v>
      </x:c>
      <x:c r="R126" s="20" t="str">
        <x:v>PJ-PRM-039</x:v>
      </x:c>
      <x:c r="S126" s="20" t="str">
        <x:v>PJ-PRM-039-BUF</x:v>
      </x:c>
      <x:c r="T126" s="20" t="str">
        <x:v>47.9600-48.0900</x:v>
      </x:c>
      <x:c r="U126" s="20" t="str">
        <x:v>Yes - overlapping risks</x:v>
      </x:c>
      <x:c r="V126" s="20" t="str"/>
      <x:c r="W126" s="20" t="str">
        <x:f>IF(AND(D126="Aerial",OR(I126="Wetland",I126="Gas utility")),"REVIEW","PASS")</x:f>
        <x:v>PASS</x:v>
      </x:c>
      <x:c r="X126" s="20" t="str">
        <x:f>IF(OR(A126="",B126="",D126="",M126="",N126="",O126="",L126="",R126=""),"REVIEW","PASS")</x:f>
        <x:v>PASS</x:v>
      </x:c>
      <x:c r="Y126" s="20" t="n">
        <x:f>COUNTIFS($T$5:$T$189,T126)</x:f>
        <x:v>2</x:v>
      </x:c>
      <x:c r="Z126" s="20" t="str">
        <x:f>IF(Y126=1,"PASS",IF(U126="Yes - overlapping risks","PASS","REVIEW"))</x:f>
        <x:v>PASS</x:v>
      </x:c>
      <x:c r="AA126" s="29" t="n">
        <x:f>IF(COUNTIFS($B$5:B126,B126)=1,H126,0)</x:f>
        <x:v>0.13000000000000256</x:v>
      </x:c>
    </x:row>
    <x:row r="127">
      <x:c r="A127" s="13" t="str">
        <x:v>PJ-S0123</x:v>
      </x:c>
      <x:c r="B127" s="13" t="str">
        <x:v>PJ-B0106</x:v>
      </x:c>
      <x:c r="C127" s="13" t="str">
        <x:v>PJ-FBR-01</x:v>
      </x:c>
      <x:c r="D127" s="13" t="str">
        <x:v>Buried</x:v>
      </x:c>
      <x:c r="E127" s="28" t="n">
        <x:v>47.96</x:v>
      </x:c>
      <x:c r="F127" s="28" t="n">
        <x:v>48.09</x:v>
      </x:c>
      <x:c r="G127" s="24" t="n">
        <x:v>686.4000000000135</x:v>
      </x:c>
      <x:c r="H127" s="28" t="n">
        <x:v>0.13000000000000256</x:v>
      </x:c>
      <x:c r="I127" s="13" t="str">
        <x:v>Electric utility</x:v>
      </x:c>
      <x:c r="J127" s="13" t="str">
        <x:v>ELE-10</x:v>
      </x:c>
      <x:c r="K127" s="13" t="str">
        <x:v>Electric utility</x:v>
      </x:c>
      <x:c r="L127" s="13" t="str">
        <x:v>Midland Electric Cooperative</x:v>
      </x:c>
      <x:c r="M127" s="13" t="str">
        <x:v>Union County</x:v>
      </x:c>
      <x:c r="N127" s="13" t="str">
        <x:v>Unincorporated</x:v>
      </x:c>
      <x:c r="O127" s="13" t="str">
        <x:v>State DOT District 5</x:v>
      </x:c>
      <x:c r="P127" s="13" t="str">
        <x:v>No</x:v>
      </x:c>
      <x:c r="Q127" s="13" t="str">
        <x:v>Longest</x:v>
      </x:c>
      <x:c r="R127" s="13" t="str">
        <x:v>PJ-PRM-043</x:v>
      </x:c>
      <x:c r="S127" s="13" t="str">
        <x:v>PJ-PRM-043-BUF</x:v>
      </x:c>
      <x:c r="T127" s="13" t="str">
        <x:v>47.9600-48.0900</x:v>
      </x:c>
      <x:c r="U127" s="13" t="str">
        <x:v>Yes - overlapping risks</x:v>
      </x:c>
      <x:c r="V127" s="13" t="str"/>
      <x:c r="W127" s="13" t="str">
        <x:f>IF(AND(D127="Aerial",OR(I127="Wetland",I127="Gas utility")),"REVIEW","PASS")</x:f>
        <x:v>PASS</x:v>
      </x:c>
      <x:c r="X127" s="13" t="str">
        <x:f>IF(OR(A127="",B127="",D127="",M127="",N127="",O127="",L127="",R127=""),"REVIEW","PASS")</x:f>
        <x:v>PASS</x:v>
      </x:c>
      <x:c r="Y127" s="13" t="n">
        <x:f>COUNTIFS($T$5:$T$189,T127)</x:f>
        <x:v>2</x:v>
      </x:c>
      <x:c r="Z127" s="13" t="str">
        <x:f>IF(Y127=1,"PASS",IF(U127="Yes - overlapping risks","PASS","REVIEW"))</x:f>
        <x:v>PASS</x:v>
      </x:c>
      <x:c r="AA127" s="28" t="n">
        <x:f>IF(COUNTIFS($B$5:B127,B127)=1,H127,0)</x:f>
        <x:v>0</x:v>
      </x:c>
    </x:row>
    <x:row r="128">
      <x:c r="A128" s="20" t="str">
        <x:v>PJ-S0124</x:v>
      </x:c>
      <x:c r="B128" s="20" t="str">
        <x:v>PJ-B0107</x:v>
      </x:c>
      <x:c r="C128" s="20" t="str">
        <x:v>PJ-FBR-01</x:v>
      </x:c>
      <x:c r="D128" s="20" t="str">
        <x:v>Buried</x:v>
      </x:c>
      <x:c r="E128" s="29" t="n">
        <x:v>48.09</x:v>
      </x:c>
      <x:c r="F128" s="29" t="n">
        <x:v>48.4</x:v>
      </x:c>
      <x:c r="G128" s="25" t="n">
        <x:v>1636.7999999999745</x:v>
      </x:c>
      <x:c r="H128" s="29" t="n">
        <x:v>0.30999999999999517</x:v>
      </x:c>
      <x:c r="I128" s="20" t="str">
        <x:v>Tribal area</x:v>
      </x:c>
      <x:c r="J128" s="20" t="str">
        <x:v>TRB-02</x:v>
      </x:c>
      <x:c r="K128" s="20" t="str">
        <x:v>Tribal area</x:v>
      </x:c>
      <x:c r="L128" s="20" t="str">
        <x:v>Prairie River Tribal Authority</x:v>
      </x:c>
      <x:c r="M128" s="20" t="str">
        <x:v>Union County</x:v>
      </x:c>
      <x:c r="N128" s="20" t="str">
        <x:v>Unincorporated</x:v>
      </x:c>
      <x:c r="O128" s="20" t="str">
        <x:v>State DOT District 5</x:v>
      </x:c>
      <x:c r="P128" s="20" t="str">
        <x:v>No</x:v>
      </x:c>
      <x:c r="Q128" s="20" t="str">
        <x:v>Longest</x:v>
      </x:c>
      <x:c r="R128" s="20" t="str">
        <x:v>PJ-PRM-039</x:v>
      </x:c>
      <x:c r="S128" s="20" t="str">
        <x:v>PJ-PRM-039-BUF</x:v>
      </x:c>
      <x:c r="T128" s="20" t="str">
        <x:v>48.0900-48.4000</x:v>
      </x:c>
      <x:c r="U128" s="20" t="str">
        <x:v>No</x:v>
      </x:c>
      <x:c r="V128" s="20" t="str"/>
      <x:c r="W128" s="20" t="str">
        <x:f>IF(AND(D128="Aerial",OR(I128="Wetland",I128="Gas utility")),"REVIEW","PASS")</x:f>
        <x:v>PASS</x:v>
      </x:c>
      <x:c r="X128" s="20" t="str">
        <x:f>IF(OR(A128="",B128="",D128="",M128="",N128="",O128="",L128="",R128=""),"REVIEW","PASS")</x:f>
        <x:v>PASS</x:v>
      </x:c>
      <x:c r="Y128" s="20" t="n">
        <x:f>COUNTIFS($T$5:$T$189,T128)</x:f>
        <x:v>1</x:v>
      </x:c>
      <x:c r="Z128" s="20" t="str">
        <x:f>IF(Y128=1,"PASS",IF(U128="Yes - overlapping risks","PASS","REVIEW"))</x:f>
        <x:v>PASS</x:v>
      </x:c>
      <x:c r="AA128" s="29" t="n">
        <x:f>IF(COUNTIFS($B$5:B128,B128)=1,H128,0)</x:f>
        <x:v>0.30999999999999517</x:v>
      </x:c>
    </x:row>
    <x:row r="129">
      <x:c r="A129" s="13" t="str">
        <x:v>PJ-S0125</x:v>
      </x:c>
      <x:c r="B129" s="13" t="str">
        <x:v>PJ-B0108</x:v>
      </x:c>
      <x:c r="C129" s="13" t="str">
        <x:v>PJ-FBR-01</x:v>
      </x:c>
      <x:c r="D129" s="13" t="str">
        <x:v>Buried</x:v>
      </x:c>
      <x:c r="E129" s="28" t="n">
        <x:v>48.4</x:v>
      </x:c>
      <x:c r="F129" s="28" t="n">
        <x:v>48.9</x:v>
      </x:c>
      <x:c r="G129" s="24" t="n">
        <x:v>2640</x:v>
      </x:c>
      <x:c r="H129" s="28" t="n">
        <x:v>0.5</x:v>
      </x:c>
      <x:c r="I129" s="13" t="str">
        <x:v>Tribal area</x:v>
      </x:c>
      <x:c r="J129" s="13" t="str">
        <x:v>TRB-02</x:v>
      </x:c>
      <x:c r="K129" s="13" t="str">
        <x:v>Tribal area</x:v>
      </x:c>
      <x:c r="L129" s="13" t="str">
        <x:v>Prairie River Tribal Authority</x:v>
      </x:c>
      <x:c r="M129" s="13" t="str">
        <x:v>Union County</x:v>
      </x:c>
      <x:c r="N129" s="13" t="str">
        <x:v>Unincorporated</x:v>
      </x:c>
      <x:c r="O129" s="13" t="str">
        <x:v>State DOT District 5</x:v>
      </x:c>
      <x:c r="P129" s="13" t="str">
        <x:v>Yes</x:v>
      </x:c>
      <x:c r="Q129" s="13" t="str">
        <x:v>Longest</x:v>
      </x:c>
      <x:c r="R129" s="13" t="str">
        <x:v>PJ-PRM-044</x:v>
      </x:c>
      <x:c r="S129" s="13" t="str">
        <x:v>PJ-PRM-044-BUF</x:v>
      </x:c>
      <x:c r="T129" s="13" t="str">
        <x:v>48.4000-48.9000</x:v>
      </x:c>
      <x:c r="U129" s="13" t="str">
        <x:v>No</x:v>
      </x:c>
      <x:c r="V129" s="13" t="str"/>
      <x:c r="W129" s="13" t="str">
        <x:f>IF(AND(D129="Aerial",OR(I129="Wetland",I129="Gas utility")),"REVIEW","PASS")</x:f>
        <x:v>PASS</x:v>
      </x:c>
      <x:c r="X129" s="13" t="str">
        <x:f>IF(OR(A129="",B129="",D129="",M129="",N129="",O129="",L129="",R129=""),"REVIEW","PASS")</x:f>
        <x:v>PASS</x:v>
      </x:c>
      <x:c r="Y129" s="13" t="n">
        <x:f>COUNTIFS($T$5:$T$189,T129)</x:f>
        <x:v>1</x:v>
      </x:c>
      <x:c r="Z129" s="13" t="str">
        <x:f>IF(Y129=1,"PASS",IF(U129="Yes - overlapping risks","PASS","REVIEW"))</x:f>
        <x:v>PASS</x:v>
      </x:c>
      <x:c r="AA129" s="28" t="n">
        <x:f>IF(COUNTIFS($B$5:B129,B129)=1,H129,0)</x:f>
        <x:v>0.5</x:v>
      </x:c>
    </x:row>
    <x:row r="130">
      <x:c r="A130" s="20" t="str">
        <x:v>PJ-S0126</x:v>
      </x:c>
      <x:c r="B130" s="20" t="str">
        <x:v>PJ-B0109</x:v>
      </x:c>
      <x:c r="C130" s="20" t="str">
        <x:v>PJ-FBR-01</x:v>
      </x:c>
      <x:c r="D130" s="20" t="str">
        <x:v>Buried</x:v>
      </x:c>
      <x:c r="E130" s="29" t="n">
        <x:v>48.9</x:v>
      </x:c>
      <x:c r="F130" s="29" t="n">
        <x:v>49.39</x:v>
      </x:c>
      <x:c r="G130" s="25" t="n">
        <x:v>2587.2000000000107</x:v>
      </x:c>
      <x:c r="H130" s="29" t="n">
        <x:v>0.490000000000002</x:v>
      </x:c>
      <x:c r="I130" s="20" t="str">
        <x:v>No added risk</x:v>
      </x:c>
      <x:c r="J130" s="20" t="str"/>
      <x:c r="K130" s="20" t="str">
        <x:v>DOT</x:v>
      </x:c>
      <x:c r="L130" s="20" t="str">
        <x:v>State DOT District 5</x:v>
      </x:c>
      <x:c r="M130" s="20" t="str">
        <x:v>Union County</x:v>
      </x:c>
      <x:c r="N130" s="20" t="str">
        <x:v>Unincorporated</x:v>
      </x:c>
      <x:c r="O130" s="20" t="str">
        <x:v>State DOT District 5</x:v>
      </x:c>
      <x:c r="P130" s="20" t="str">
        <x:v>Yes</x:v>
      </x:c>
      <x:c r="Q130" s="20" t="str">
        <x:v>Elevated</x:v>
      </x:c>
      <x:c r="R130" s="20" t="str">
        <x:v>PJ-PRM-045</x:v>
      </x:c>
      <x:c r="S130" s="20" t="str">
        <x:v>PJ-PRM-045-BUF</x:v>
      </x:c>
      <x:c r="T130" s="20" t="str">
        <x:v>48.9000-49.3900</x:v>
      </x:c>
      <x:c r="U130" s="20" t="str">
        <x:v>No</x:v>
      </x:c>
      <x:c r="V130" s="20" t="str"/>
      <x:c r="W130" s="20" t="str">
        <x:f>IF(AND(D130="Aerial",OR(I130="Wetland",I130="Gas utility")),"REVIEW","PASS")</x:f>
        <x:v>PASS</x:v>
      </x:c>
      <x:c r="X130" s="20" t="str">
        <x:f>IF(OR(A130="",B130="",D130="",M130="",N130="",O130="",L130="",R130=""),"REVIEW","PASS")</x:f>
        <x:v>PASS</x:v>
      </x:c>
      <x:c r="Y130" s="20" t="n">
        <x:f>COUNTIFS($T$5:$T$189,T130)</x:f>
        <x:v>1</x:v>
      </x:c>
      <x:c r="Z130" s="20" t="str">
        <x:f>IF(Y130=1,"PASS",IF(U130="Yes - overlapping risks","PASS","REVIEW"))</x:f>
        <x:v>PASS</x:v>
      </x:c>
      <x:c r="AA130" s="29" t="n">
        <x:f>IF(COUNTIFS($B$5:B130,B130)=1,H130,0)</x:f>
        <x:v>0.490000000000002</x:v>
      </x:c>
    </x:row>
    <x:row r="131">
      <x:c r="A131" s="13" t="str">
        <x:v>PJ-S0127</x:v>
      </x:c>
      <x:c r="B131" s="13" t="str">
        <x:v>PJ-B0110</x:v>
      </x:c>
      <x:c r="C131" s="13" t="str">
        <x:v>PJ-FBR-01</x:v>
      </x:c>
      <x:c r="D131" s="13" t="str">
        <x:v>Buried</x:v>
      </x:c>
      <x:c r="E131" s="28" t="n">
        <x:v>49.39</x:v>
      </x:c>
      <x:c r="F131" s="28" t="n">
        <x:v>49.77</x:v>
      </x:c>
      <x:c r="G131" s="24" t="n">
        <x:v>2006.4000000000135</x:v>
      </x:c>
      <x:c r="H131" s="28" t="n">
        <x:v>0.38000000000000256</x:v>
      </x:c>
      <x:c r="I131" s="13" t="str">
        <x:v>Wetland</x:v>
      </x:c>
      <x:c r="J131" s="13" t="str">
        <x:v>WTL-19</x:v>
      </x:c>
      <x:c r="K131" s="13" t="str">
        <x:v>Wetland</x:v>
      </x:c>
      <x:c r="L131" s="13" t="str">
        <x:v>Regional Wetland Review Office</x:v>
      </x:c>
      <x:c r="M131" s="13" t="str">
        <x:v>Union County</x:v>
      </x:c>
      <x:c r="N131" s="13" t="str">
        <x:v>Unincorporated</x:v>
      </x:c>
      <x:c r="O131" s="13" t="str">
        <x:v>State DOT District 5</x:v>
      </x:c>
      <x:c r="P131" s="13" t="str">
        <x:v>Yes</x:v>
      </x:c>
      <x:c r="Q131" s="13" t="str">
        <x:v>Standard</x:v>
      </x:c>
      <x:c r="R131" s="13" t="str">
        <x:v>PJ-PRM-046</x:v>
      </x:c>
      <x:c r="S131" s="13" t="str">
        <x:v>PJ-PRM-046-BUF</x:v>
      </x:c>
      <x:c r="T131" s="13" t="str">
        <x:v>49.3900-49.7700</x:v>
      </x:c>
      <x:c r="U131" s="13" t="str">
        <x:v>No</x:v>
      </x:c>
      <x:c r="V131" s="13" t="str"/>
      <x:c r="W131" s="13" t="str">
        <x:f>IF(AND(D131="Aerial",OR(I131="Wetland",I131="Gas utility")),"REVIEW","PASS")</x:f>
        <x:v>PASS</x:v>
      </x:c>
      <x:c r="X131" s="13" t="str">
        <x:f>IF(OR(A131="",B131="",D131="",M131="",N131="",O131="",L131="",R131=""),"REVIEW","PASS")</x:f>
        <x:v>PASS</x:v>
      </x:c>
      <x:c r="Y131" s="13" t="n">
        <x:f>COUNTIFS($T$5:$T$189,T131)</x:f>
        <x:v>1</x:v>
      </x:c>
      <x:c r="Z131" s="13" t="str">
        <x:f>IF(Y131=1,"PASS",IF(U131="Yes - overlapping risks","PASS","REVIEW"))</x:f>
        <x:v>PASS</x:v>
      </x:c>
      <x:c r="AA131" s="28" t="n">
        <x:f>IF(COUNTIFS($B$5:B131,B131)=1,H131,0)</x:f>
        <x:v>0.38000000000000256</x:v>
      </x:c>
    </x:row>
    <x:row r="132">
      <x:c r="A132" s="20" t="str">
        <x:v>PJ-S0128</x:v>
      </x:c>
      <x:c r="B132" s="20" t="str">
        <x:v>PJ-B0111</x:v>
      </x:c>
      <x:c r="C132" s="20" t="str">
        <x:v>PJ-FBR-01</x:v>
      </x:c>
      <x:c r="D132" s="20" t="str">
        <x:v>Buried</x:v>
      </x:c>
      <x:c r="E132" s="29" t="n">
        <x:v>49.77</x:v>
      </x:c>
      <x:c r="F132" s="29" t="n">
        <x:v>51.42</x:v>
      </x:c>
      <x:c r="G132" s="25" t="n">
        <x:v>8711.999999999993</x:v>
      </x:c>
      <x:c r="H132" s="29" t="n">
        <x:v>1.6499999999999986</x:v>
      </x:c>
      <x:c r="I132" s="20" t="str">
        <x:v>No added risk</x:v>
      </x:c>
      <x:c r="J132" s="20" t="str"/>
      <x:c r="K132" s="20" t="str">
        <x:v>DOT</x:v>
      </x:c>
      <x:c r="L132" s="20" t="str">
        <x:v>State DOT District 5</x:v>
      </x:c>
      <x:c r="M132" s="20" t="str">
        <x:v>Union County</x:v>
      </x:c>
      <x:c r="N132" s="20" t="str">
        <x:v>Unincorporated</x:v>
      </x:c>
      <x:c r="O132" s="20" t="str">
        <x:v>State DOT District 5</x:v>
      </x:c>
      <x:c r="P132" s="20" t="str">
        <x:v>Yes</x:v>
      </x:c>
      <x:c r="Q132" s="20" t="str">
        <x:v>Elevated</x:v>
      </x:c>
      <x:c r="R132" s="20" t="str">
        <x:v>PJ-PRM-045</x:v>
      </x:c>
      <x:c r="S132" s="20" t="str">
        <x:v>PJ-PRM-045-BUF</x:v>
      </x:c>
      <x:c r="T132" s="20" t="str">
        <x:v>49.7700-51.4200</x:v>
      </x:c>
      <x:c r="U132" s="20" t="str">
        <x:v>No</x:v>
      </x:c>
      <x:c r="V132" s="20" t="str"/>
      <x:c r="W132" s="20" t="str">
        <x:f>IF(AND(D132="Aerial",OR(I132="Wetland",I132="Gas utility")),"REVIEW","PASS")</x:f>
        <x:v>PASS</x:v>
      </x:c>
      <x:c r="X132" s="20" t="str">
        <x:f>IF(OR(A132="",B132="",D132="",M132="",N132="",O132="",L132="",R132=""),"REVIEW","PASS")</x:f>
        <x:v>PASS</x:v>
      </x:c>
      <x:c r="Y132" s="20" t="n">
        <x:f>COUNTIFS($T$5:$T$189,T132)</x:f>
        <x:v>1</x:v>
      </x:c>
      <x:c r="Z132" s="20" t="str">
        <x:f>IF(Y132=1,"PASS",IF(U132="Yes - overlapping risks","PASS","REVIEW"))</x:f>
        <x:v>PASS</x:v>
      </x:c>
      <x:c r="AA132" s="29" t="n">
        <x:f>IF(COUNTIFS($B$5:B132,B132)=1,H132,0)</x:f>
        <x:v>1.6499999999999986</x:v>
      </x:c>
    </x:row>
    <x:row r="133">
      <x:c r="A133" s="13" t="str">
        <x:v>PJ-S0129</x:v>
      </x:c>
      <x:c r="B133" s="13" t="str">
        <x:v>PJ-B0112</x:v>
      </x:c>
      <x:c r="C133" s="13" t="str">
        <x:v>PJ-FBR-01</x:v>
      </x:c>
      <x:c r="D133" s="13" t="str">
        <x:v>Buried</x:v>
      </x:c>
      <x:c r="E133" s="28" t="n">
        <x:v>51.42</x:v>
      </x:c>
      <x:c r="F133" s="28" t="n">
        <x:v>51.53</x:v>
      </x:c>
      <x:c r="G133" s="24" t="n">
        <x:v>580.799999999997</x:v>
      </x:c>
      <x:c r="H133" s="28" t="n">
        <x:v>0.10999999999999943</x:v>
      </x:c>
      <x:c r="I133" s="13" t="str">
        <x:v>Gas utility</x:v>
      </x:c>
      <x:c r="J133" s="13" t="str">
        <x:v>GAS-12</x:v>
      </x:c>
      <x:c r="K133" s="13" t="str">
        <x:v>Gas utility</x:v>
      </x:c>
      <x:c r="L133" s="13" t="str">
        <x:v>Heartland Gas Transmission</x:v>
      </x:c>
      <x:c r="M133" s="13" t="str">
        <x:v>Union County</x:v>
      </x:c>
      <x:c r="N133" s="13" t="str">
        <x:v>Unincorporated</x:v>
      </x:c>
      <x:c r="O133" s="13" t="str">
        <x:v>State DOT District 5</x:v>
      </x:c>
      <x:c r="P133" s="13" t="str">
        <x:v>Yes</x:v>
      </x:c>
      <x:c r="Q133" s="13" t="str">
        <x:v>Longest</x:v>
      </x:c>
      <x:c r="R133" s="13" t="str">
        <x:v>PJ-PRM-047</x:v>
      </x:c>
      <x:c r="S133" s="13" t="str">
        <x:v>PJ-PRM-047-BUF</x:v>
      </x:c>
      <x:c r="T133" s="13" t="str">
        <x:v>51.4200-51.5300</x:v>
      </x:c>
      <x:c r="U133" s="13" t="str">
        <x:v>No</x:v>
      </x:c>
      <x:c r="V133" s="13" t="str"/>
      <x:c r="W133" s="13" t="str">
        <x:f>IF(AND(D133="Aerial",OR(I133="Wetland",I133="Gas utility")),"REVIEW","PASS")</x:f>
        <x:v>PASS</x:v>
      </x:c>
      <x:c r="X133" s="13" t="str">
        <x:f>IF(OR(A133="",B133="",D133="",M133="",N133="",O133="",L133="",R133=""),"REVIEW","PASS")</x:f>
        <x:v>PASS</x:v>
      </x:c>
      <x:c r="Y133" s="13" t="n">
        <x:f>COUNTIFS($T$5:$T$189,T133)</x:f>
        <x:v>1</x:v>
      </x:c>
      <x:c r="Z133" s="13" t="str">
        <x:f>IF(Y133=1,"PASS",IF(U133="Yes - overlapping risks","PASS","REVIEW"))</x:f>
        <x:v>PASS</x:v>
      </x:c>
      <x:c r="AA133" s="28" t="n">
        <x:f>IF(COUNTIFS($B$5:B133,B133)=1,H133,0)</x:f>
        <x:v>0.10999999999999943</x:v>
      </x:c>
    </x:row>
    <x:row r="134">
      <x:c r="A134" s="20" t="str">
        <x:v>PJ-S0130</x:v>
      </x:c>
      <x:c r="B134" s="20" t="str">
        <x:v>PJ-B0113</x:v>
      </x:c>
      <x:c r="C134" s="20" t="str">
        <x:v>PJ-FBR-01</x:v>
      </x:c>
      <x:c r="D134" s="20" t="str">
        <x:v>Buried</x:v>
      </x:c>
      <x:c r="E134" s="29" t="n">
        <x:v>51.53</x:v>
      </x:c>
      <x:c r="F134" s="29" t="n">
        <x:v>51.6</x:v>
      </x:c>
      <x:c r="G134" s="25" t="n">
        <x:v>369.6000000000015</x:v>
      </x:c>
      <x:c r="H134" s="29" t="n">
        <x:v>0.07000000000000028</x:v>
      </x:c>
      <x:c r="I134" s="20" t="str">
        <x:v>No added risk</x:v>
      </x:c>
      <x:c r="J134" s="20" t="str"/>
      <x:c r="K134" s="20" t="str">
        <x:v>DOT</x:v>
      </x:c>
      <x:c r="L134" s="20" t="str">
        <x:v>State DOT District 5</x:v>
      </x:c>
      <x:c r="M134" s="20" t="str">
        <x:v>Union County</x:v>
      </x:c>
      <x:c r="N134" s="20" t="str">
        <x:v>Unincorporated</x:v>
      </x:c>
      <x:c r="O134" s="20" t="str">
        <x:v>State DOT District 5</x:v>
      </x:c>
      <x:c r="P134" s="20" t="str">
        <x:v>Yes</x:v>
      </x:c>
      <x:c r="Q134" s="20" t="str">
        <x:v>Elevated</x:v>
      </x:c>
      <x:c r="R134" s="20" t="str">
        <x:v>PJ-PRM-045</x:v>
      </x:c>
      <x:c r="S134" s="20" t="str">
        <x:v>PJ-PRM-045-BUF</x:v>
      </x:c>
      <x:c r="T134" s="20" t="str">
        <x:v>51.5300-51.6000</x:v>
      </x:c>
      <x:c r="U134" s="20" t="str">
        <x:v>No</x:v>
      </x:c>
      <x:c r="V134" s="20" t="str"/>
      <x:c r="W134" s="20" t="str">
        <x:f>IF(AND(D134="Aerial",OR(I134="Wetland",I134="Gas utility")),"REVIEW","PASS")</x:f>
        <x:v>PASS</x:v>
      </x:c>
      <x:c r="X134" s="20" t="str">
        <x:f>IF(OR(A134="",B134="",D134="",M134="",N134="",O134="",L134="",R134=""),"REVIEW","PASS")</x:f>
        <x:v>PASS</x:v>
      </x:c>
      <x:c r="Y134" s="20" t="n">
        <x:f>COUNTIFS($T$5:$T$189,T134)</x:f>
        <x:v>1</x:v>
      </x:c>
      <x:c r="Z134" s="20" t="str">
        <x:f>IF(Y134=1,"PASS",IF(U134="Yes - overlapping risks","PASS","REVIEW"))</x:f>
        <x:v>PASS</x:v>
      </x:c>
      <x:c r="AA134" s="29" t="n">
        <x:f>IF(COUNTIFS($B$5:B134,B134)=1,H134,0)</x:f>
        <x:v>0.07000000000000028</x:v>
      </x:c>
    </x:row>
    <x:row r="135">
      <x:c r="A135" s="13" t="str">
        <x:v>PJ-S0131</x:v>
      </x:c>
      <x:c r="B135" s="13" t="str">
        <x:v>PJ-B0114</x:v>
      </x:c>
      <x:c r="C135" s="13" t="str">
        <x:v>PJ-FBR-01</x:v>
      </x:c>
      <x:c r="D135" s="13" t="str">
        <x:v>Buried</x:v>
      </x:c>
      <x:c r="E135" s="28" t="n">
        <x:v>51.6</x:v>
      </x:c>
      <x:c r="F135" s="28" t="n">
        <x:v>52.12</x:v>
      </x:c>
      <x:c r="G135" s="24" t="n">
        <x:v>2745.599999999979</x:v>
      </x:c>
      <x:c r="H135" s="28" t="n">
        <x:v>0.519999999999996</x:v>
      </x:c>
      <x:c r="I135" s="13" t="str">
        <x:v>No added risk</x:v>
      </x:c>
      <x:c r="J135" s="13" t="str"/>
      <x:c r="K135" s="13" t="str">
        <x:v>DOT</x:v>
      </x:c>
      <x:c r="L135" s="13" t="str">
        <x:v>State DOT District 5</x:v>
      </x:c>
      <x:c r="M135" s="13" t="str">
        <x:v>Prairie County</x:v>
      </x:c>
      <x:c r="N135" s="13" t="str">
        <x:v>Unincorporated</x:v>
      </x:c>
      <x:c r="O135" s="13" t="str">
        <x:v>State DOT District 5</x:v>
      </x:c>
      <x:c r="P135" s="13" t="str">
        <x:v>Yes</x:v>
      </x:c>
      <x:c r="Q135" s="13" t="str">
        <x:v>Elevated</x:v>
      </x:c>
      <x:c r="R135" s="13" t="str">
        <x:v>PJ-PRM-045</x:v>
      </x:c>
      <x:c r="S135" s="13" t="str">
        <x:v>PJ-PRM-045-BUF</x:v>
      </x:c>
      <x:c r="T135" s="13" t="str">
        <x:v>51.6000-52.1200</x:v>
      </x:c>
      <x:c r="U135" s="13" t="str">
        <x:v>No</x:v>
      </x:c>
      <x:c r="V135" s="13" t="str"/>
      <x:c r="W135" s="13" t="str">
        <x:f>IF(AND(D135="Aerial",OR(I135="Wetland",I135="Gas utility")),"REVIEW","PASS")</x:f>
        <x:v>PASS</x:v>
      </x:c>
      <x:c r="X135" s="13" t="str">
        <x:f>IF(OR(A135="",B135="",D135="",M135="",N135="",O135="",L135="",R135=""),"REVIEW","PASS")</x:f>
        <x:v>PASS</x:v>
      </x:c>
      <x:c r="Y135" s="13" t="n">
        <x:f>COUNTIFS($T$5:$T$189,T135)</x:f>
        <x:v>1</x:v>
      </x:c>
      <x:c r="Z135" s="13" t="str">
        <x:f>IF(Y135=1,"PASS",IF(U135="Yes - overlapping risks","PASS","REVIEW"))</x:f>
        <x:v>PASS</x:v>
      </x:c>
      <x:c r="AA135" s="28" t="n">
        <x:f>IF(COUNTIFS($B$5:B135,B135)=1,H135,0)</x:f>
        <x:v>0.519999999999996</x:v>
      </x:c>
    </x:row>
    <x:row r="136">
      <x:c r="A136" s="20" t="str">
        <x:v>PJ-S0132</x:v>
      </x:c>
      <x:c r="B136" s="20" t="str">
        <x:v>PJ-B0115</x:v>
      </x:c>
      <x:c r="C136" s="20" t="str">
        <x:v>PJ-FBR-01</x:v>
      </x:c>
      <x:c r="D136" s="20" t="str">
        <x:v>Buried</x:v>
      </x:c>
      <x:c r="E136" s="29" t="n">
        <x:v>52.12</x:v>
      </x:c>
      <x:c r="F136" s="29" t="n">
        <x:v>52.58</x:v>
      </x:c>
      <x:c r="G136" s="25" t="n">
        <x:v>2428.8000000000047</x:v>
      </x:c>
      <x:c r="H136" s="29" t="n">
        <x:v>0.46000000000000085</x:v>
      </x:c>
      <x:c r="I136" s="20" t="str">
        <x:v>Wetland</x:v>
      </x:c>
      <x:c r="J136" s="20" t="str">
        <x:v>WTL-20</x:v>
      </x:c>
      <x:c r="K136" s="20" t="str">
        <x:v>Wetland</x:v>
      </x:c>
      <x:c r="L136" s="20" t="str">
        <x:v>Regional Wetland Review Office</x:v>
      </x:c>
      <x:c r="M136" s="20" t="str">
        <x:v>Prairie County</x:v>
      </x:c>
      <x:c r="N136" s="20" t="str">
        <x:v>Unincorporated</x:v>
      </x:c>
      <x:c r="O136" s="20" t="str">
        <x:v>State DOT District 5</x:v>
      </x:c>
      <x:c r="P136" s="20" t="str">
        <x:v>Yes</x:v>
      </x:c>
      <x:c r="Q136" s="20" t="str">
        <x:v>Standard</x:v>
      </x:c>
      <x:c r="R136" s="20" t="str">
        <x:v>PJ-PRM-048</x:v>
      </x:c>
      <x:c r="S136" s="20" t="str">
        <x:v>PJ-PRM-048-BUF</x:v>
      </x:c>
      <x:c r="T136" s="20" t="str">
        <x:v>52.1200-52.5800</x:v>
      </x:c>
      <x:c r="U136" s="20" t="str">
        <x:v>No</x:v>
      </x:c>
      <x:c r="V136" s="20" t="str"/>
      <x:c r="W136" s="20" t="str">
        <x:f>IF(AND(D136="Aerial",OR(I136="Wetland",I136="Gas utility")),"REVIEW","PASS")</x:f>
        <x:v>PASS</x:v>
      </x:c>
      <x:c r="X136" s="20" t="str">
        <x:f>IF(OR(A136="",B136="",D136="",M136="",N136="",O136="",L136="",R136=""),"REVIEW","PASS")</x:f>
        <x:v>PASS</x:v>
      </x:c>
      <x:c r="Y136" s="20" t="n">
        <x:f>COUNTIFS($T$5:$T$189,T136)</x:f>
        <x:v>1</x:v>
      </x:c>
      <x:c r="Z136" s="20" t="str">
        <x:f>IF(Y136=1,"PASS",IF(U136="Yes - overlapping risks","PASS","REVIEW"))</x:f>
        <x:v>PASS</x:v>
      </x:c>
      <x:c r="AA136" s="29" t="n">
        <x:f>IF(COUNTIFS($B$5:B136,B136)=1,H136,0)</x:f>
        <x:v>0.46000000000000085</x:v>
      </x:c>
    </x:row>
    <x:row r="137">
      <x:c r="A137" s="13" t="str">
        <x:v>PJ-S0133</x:v>
      </x:c>
      <x:c r="B137" s="13" t="str">
        <x:v>PJ-B0116</x:v>
      </x:c>
      <x:c r="C137" s="13" t="str">
        <x:v>PJ-FBR-01</x:v>
      </x:c>
      <x:c r="D137" s="13" t="str">
        <x:v>Buried</x:v>
      </x:c>
      <x:c r="E137" s="28" t="n">
        <x:v>52.58</x:v>
      </x:c>
      <x:c r="F137" s="28" t="n">
        <x:v>53.2</x:v>
      </x:c>
      <x:c r="G137" s="24" t="n">
        <x:v>3273.600000000024</x:v>
      </x:c>
      <x:c r="H137" s="28" t="n">
        <x:v>0.6200000000000045</x:v>
      </x:c>
      <x:c r="I137" s="13" t="str">
        <x:v>No added risk</x:v>
      </x:c>
      <x:c r="J137" s="13" t="str"/>
      <x:c r="K137" s="13" t="str">
        <x:v>DOT</x:v>
      </x:c>
      <x:c r="L137" s="13" t="str">
        <x:v>State DOT District 5</x:v>
      </x:c>
      <x:c r="M137" s="13" t="str">
        <x:v>Prairie County</x:v>
      </x:c>
      <x:c r="N137" s="13" t="str">
        <x:v>Unincorporated</x:v>
      </x:c>
      <x:c r="O137" s="13" t="str">
        <x:v>State DOT District 5</x:v>
      </x:c>
      <x:c r="P137" s="13" t="str">
        <x:v>Yes</x:v>
      </x:c>
      <x:c r="Q137" s="13" t="str">
        <x:v>Elevated</x:v>
      </x:c>
      <x:c r="R137" s="13" t="str">
        <x:v>PJ-PRM-045</x:v>
      </x:c>
      <x:c r="S137" s="13" t="str">
        <x:v>PJ-PRM-045-BUF</x:v>
      </x:c>
      <x:c r="T137" s="13" t="str">
        <x:v>52.5800-53.2000</x:v>
      </x:c>
      <x:c r="U137" s="13" t="str">
        <x:v>No</x:v>
      </x:c>
      <x:c r="V137" s="13" t="str"/>
      <x:c r="W137" s="13" t="str">
        <x:f>IF(AND(D137="Aerial",OR(I137="Wetland",I137="Gas utility")),"REVIEW","PASS")</x:f>
        <x:v>PASS</x:v>
      </x:c>
      <x:c r="X137" s="13" t="str">
        <x:f>IF(OR(A137="",B137="",D137="",M137="",N137="",O137="",L137="",R137=""),"REVIEW","PASS")</x:f>
        <x:v>PASS</x:v>
      </x:c>
      <x:c r="Y137" s="13" t="n">
        <x:f>COUNTIFS($T$5:$T$189,T137)</x:f>
        <x:v>1</x:v>
      </x:c>
      <x:c r="Z137" s="13" t="str">
        <x:f>IF(Y137=1,"PASS",IF(U137="Yes - overlapping risks","PASS","REVIEW"))</x:f>
        <x:v>PASS</x:v>
      </x:c>
      <x:c r="AA137" s="28" t="n">
        <x:f>IF(COUNTIFS($B$5:B137,B137)=1,H137,0)</x:f>
        <x:v>0.6200000000000045</x:v>
      </x:c>
    </x:row>
    <x:row r="138">
      <x:c r="A138" s="20" t="str">
        <x:v>PJ-S0134</x:v>
      </x:c>
      <x:c r="B138" s="20" t="str">
        <x:v>PJ-B0117</x:v>
      </x:c>
      <x:c r="C138" s="20" t="str">
        <x:v>PJ-FBR-01</x:v>
      </x:c>
      <x:c r="D138" s="20" t="str">
        <x:v>Buried</x:v>
      </x:c>
      <x:c r="E138" s="29" t="n">
        <x:v>53.2</x:v>
      </x:c>
      <x:c r="F138" s="29" t="n">
        <x:v>53.34</x:v>
      </x:c>
      <x:c r="G138" s="25" t="n">
        <x:v>739.200000000003</x:v>
      </x:c>
      <x:c r="H138" s="29" t="n">
        <x:v>0.14000000000000057</x:v>
      </x:c>
      <x:c r="I138" s="20" t="str">
        <x:v>Electric utility</x:v>
      </x:c>
      <x:c r="J138" s="20" t="str">
        <x:v>ELE-11</x:v>
      </x:c>
      <x:c r="K138" s="20" t="str">
        <x:v>Electric utility</x:v>
      </x:c>
      <x:c r="L138" s="20" t="str">
        <x:v>Prairie Grid Services</x:v>
      </x:c>
      <x:c r="M138" s="20" t="str">
        <x:v>Prairie County</x:v>
      </x:c>
      <x:c r="N138" s="20" t="str">
        <x:v>Unincorporated</x:v>
      </x:c>
      <x:c r="O138" s="20" t="str">
        <x:v>State DOT District 5</x:v>
      </x:c>
      <x:c r="P138" s="20" t="str">
        <x:v>Yes</x:v>
      </x:c>
      <x:c r="Q138" s="20" t="str">
        <x:v>Longest</x:v>
      </x:c>
      <x:c r="R138" s="20" t="str">
        <x:v>PJ-PRM-049</x:v>
      </x:c>
      <x:c r="S138" s="20" t="str">
        <x:v>PJ-PRM-049-BUF</x:v>
      </x:c>
      <x:c r="T138" s="20" t="str">
        <x:v>53.2000-53.3400</x:v>
      </x:c>
      <x:c r="U138" s="20" t="str">
        <x:v>No</x:v>
      </x:c>
      <x:c r="V138" s="20" t="str"/>
      <x:c r="W138" s="20" t="str">
        <x:f>IF(AND(D138="Aerial",OR(I138="Wetland",I138="Gas utility")),"REVIEW","PASS")</x:f>
        <x:v>PASS</x:v>
      </x:c>
      <x:c r="X138" s="20" t="str">
        <x:f>IF(OR(A138="",B138="",D138="",M138="",N138="",O138="",L138="",R138=""),"REVIEW","PASS")</x:f>
        <x:v>PASS</x:v>
      </x:c>
      <x:c r="Y138" s="20" t="n">
        <x:f>COUNTIFS($T$5:$T$189,T138)</x:f>
        <x:v>1</x:v>
      </x:c>
      <x:c r="Z138" s="20" t="str">
        <x:f>IF(Y138=1,"PASS",IF(U138="Yes - overlapping risks","PASS","REVIEW"))</x:f>
        <x:v>PASS</x:v>
      </x:c>
      <x:c r="AA138" s="29" t="n">
        <x:f>IF(COUNTIFS($B$5:B138,B138)=1,H138,0)</x:f>
        <x:v>0.14000000000000057</x:v>
      </x:c>
    </x:row>
    <x:row r="139">
      <x:c r="A139" s="13" t="str">
        <x:v>PJ-S0135</x:v>
      </x:c>
      <x:c r="B139" s="13" t="str">
        <x:v>PJ-B0118</x:v>
      </x:c>
      <x:c r="C139" s="13" t="str">
        <x:v>PJ-FBR-01</x:v>
      </x:c>
      <x:c r="D139" s="13" t="str">
        <x:v>Buried</x:v>
      </x:c>
      <x:c r="E139" s="28" t="n">
        <x:v>53.34</x:v>
      </x:c>
      <x:c r="F139" s="28" t="n">
        <x:v>54.85</x:v>
      </x:c>
      <x:c r="G139" s="24" t="n">
        <x:v>7972.799999999989</x:v>
      </x:c>
      <x:c r="H139" s="28" t="n">
        <x:v>1.509999999999998</x:v>
      </x:c>
      <x:c r="I139" s="13" t="str">
        <x:v>No added risk</x:v>
      </x:c>
      <x:c r="J139" s="13" t="str"/>
      <x:c r="K139" s="13" t="str">
        <x:v>DOT</x:v>
      </x:c>
      <x:c r="L139" s="13" t="str">
        <x:v>State DOT District 5</x:v>
      </x:c>
      <x:c r="M139" s="13" t="str">
        <x:v>Prairie County</x:v>
      </x:c>
      <x:c r="N139" s="13" t="str">
        <x:v>Unincorporated</x:v>
      </x:c>
      <x:c r="O139" s="13" t="str">
        <x:v>State DOT District 5</x:v>
      </x:c>
      <x:c r="P139" s="13" t="str">
        <x:v>Yes</x:v>
      </x:c>
      <x:c r="Q139" s="13" t="str">
        <x:v>Elevated</x:v>
      </x:c>
      <x:c r="R139" s="13" t="str">
        <x:v>PJ-PRM-045</x:v>
      </x:c>
      <x:c r="S139" s="13" t="str">
        <x:v>PJ-PRM-045-BUF</x:v>
      </x:c>
      <x:c r="T139" s="13" t="str">
        <x:v>53.3400-54.8500</x:v>
      </x:c>
      <x:c r="U139" s="13" t="str">
        <x:v>No</x:v>
      </x:c>
      <x:c r="V139" s="13" t="str"/>
      <x:c r="W139" s="13" t="str">
        <x:f>IF(AND(D139="Aerial",OR(I139="Wetland",I139="Gas utility")),"REVIEW","PASS")</x:f>
        <x:v>PASS</x:v>
      </x:c>
      <x:c r="X139" s="13" t="str">
        <x:f>IF(OR(A139="",B139="",D139="",M139="",N139="",O139="",L139="",R139=""),"REVIEW","PASS")</x:f>
        <x:v>PASS</x:v>
      </x:c>
      <x:c r="Y139" s="13" t="n">
        <x:f>COUNTIFS($T$5:$T$189,T139)</x:f>
        <x:v>1</x:v>
      </x:c>
      <x:c r="Z139" s="13" t="str">
        <x:f>IF(Y139=1,"PASS",IF(U139="Yes - overlapping risks","PASS","REVIEW"))</x:f>
        <x:v>PASS</x:v>
      </x:c>
      <x:c r="AA139" s="28" t="n">
        <x:f>IF(COUNTIFS($B$5:B139,B139)=1,H139,0)</x:f>
        <x:v>1.509999999999998</x:v>
      </x:c>
    </x:row>
    <x:row r="140">
      <x:c r="A140" s="20" t="str">
        <x:v>PJ-S0136</x:v>
      </x:c>
      <x:c r="B140" s="20" t="str">
        <x:v>PJ-B0119</x:v>
      </x:c>
      <x:c r="C140" s="20" t="str">
        <x:v>PJ-FBR-01</x:v>
      </x:c>
      <x:c r="D140" s="20" t="str">
        <x:v>Buried</x:v>
      </x:c>
      <x:c r="E140" s="29" t="n">
        <x:v>54.85</x:v>
      </x:c>
      <x:c r="F140" s="29" t="n">
        <x:v>55.01</x:v>
      </x:c>
      <x:c r="G140" s="25" t="n">
        <x:v>844.799999999982</x:v>
      </x:c>
      <x:c r="H140" s="29" t="n">
        <x:v>0.1599999999999966</x:v>
      </x:c>
      <x:c r="I140" s="20" t="str">
        <x:v>Wetland</x:v>
      </x:c>
      <x:c r="J140" s="20" t="str">
        <x:v>WTL-21</x:v>
      </x:c>
      <x:c r="K140" s="20" t="str">
        <x:v>Wetland</x:v>
      </x:c>
      <x:c r="L140" s="20" t="str">
        <x:v>Regional Wetland Review Office</x:v>
      </x:c>
      <x:c r="M140" s="20" t="str">
        <x:v>Prairie County</x:v>
      </x:c>
      <x:c r="N140" s="20" t="str">
        <x:v>Unincorporated</x:v>
      </x:c>
      <x:c r="O140" s="20" t="str">
        <x:v>State DOT District 5</x:v>
      </x:c>
      <x:c r="P140" s="20" t="str">
        <x:v>Yes</x:v>
      </x:c>
      <x:c r="Q140" s="20" t="str">
        <x:v>Standard</x:v>
      </x:c>
      <x:c r="R140" s="20" t="str">
        <x:v>PJ-PRM-050</x:v>
      </x:c>
      <x:c r="S140" s="20" t="str">
        <x:v>PJ-PRM-050-BUF</x:v>
      </x:c>
      <x:c r="T140" s="20" t="str">
        <x:v>54.8500-55.0100</x:v>
      </x:c>
      <x:c r="U140" s="20" t="str">
        <x:v>Yes - overlapping risks</x:v>
      </x:c>
      <x:c r="V140" s="20" t="str"/>
      <x:c r="W140" s="20" t="str">
        <x:f>IF(AND(D140="Aerial",OR(I140="Wetland",I140="Gas utility")),"REVIEW","PASS")</x:f>
        <x:v>PASS</x:v>
      </x:c>
      <x:c r="X140" s="20" t="str">
        <x:f>IF(OR(A140="",B140="",D140="",M140="",N140="",O140="",L140="",R140=""),"REVIEW","PASS")</x:f>
        <x:v>PASS</x:v>
      </x:c>
      <x:c r="Y140" s="20" t="n">
        <x:f>COUNTIFS($T$5:$T$189,T140)</x:f>
        <x:v>2</x:v>
      </x:c>
      <x:c r="Z140" s="20" t="str">
        <x:f>IF(Y140=1,"PASS",IF(U140="Yes - overlapping risks","PASS","REVIEW"))</x:f>
        <x:v>PASS</x:v>
      </x:c>
      <x:c r="AA140" s="29" t="n">
        <x:f>IF(COUNTIFS($B$5:B140,B140)=1,H140,0)</x:f>
        <x:v>0.1599999999999966</x:v>
      </x:c>
    </x:row>
    <x:row r="141">
      <x:c r="A141" s="13" t="str">
        <x:v>PJ-S0137</x:v>
      </x:c>
      <x:c r="B141" s="13" t="str">
        <x:v>PJ-B0119</x:v>
      </x:c>
      <x:c r="C141" s="13" t="str">
        <x:v>PJ-FBR-01</x:v>
      </x:c>
      <x:c r="D141" s="13" t="str">
        <x:v>Buried</x:v>
      </x:c>
      <x:c r="E141" s="28" t="n">
        <x:v>54.85</x:v>
      </x:c>
      <x:c r="F141" s="28" t="n">
        <x:v>55.01</x:v>
      </x:c>
      <x:c r="G141" s="24" t="n">
        <x:v>844.799999999982</x:v>
      </x:c>
      <x:c r="H141" s="28" t="n">
        <x:v>0.1599999999999966</x:v>
      </x:c>
      <x:c r="I141" s="13" t="str">
        <x:v>Railroad</x:v>
      </x:c>
      <x:c r="J141" s="13" t="str">
        <x:v>RR-08</x:v>
      </x:c>
      <x:c r="K141" s="13" t="str">
        <x:v>Railroad</x:v>
      </x:c>
      <x:c r="L141" s="13" t="str">
        <x:v>Heartland Rail Company</x:v>
      </x:c>
      <x:c r="M141" s="13" t="str">
        <x:v>Prairie County</x:v>
      </x:c>
      <x:c r="N141" s="13" t="str">
        <x:v>Unincorporated</x:v>
      </x:c>
      <x:c r="O141" s="13" t="str">
        <x:v>State DOT District 5</x:v>
      </x:c>
      <x:c r="P141" s="13" t="str">
        <x:v>Yes</x:v>
      </x:c>
      <x:c r="Q141" s="13" t="str">
        <x:v>Longest</x:v>
      </x:c>
      <x:c r="R141" s="13" t="str">
        <x:v>PJ-PRM-051</x:v>
      </x:c>
      <x:c r="S141" s="13" t="str">
        <x:v>PJ-PRM-051-BUF</x:v>
      </x:c>
      <x:c r="T141" s="13" t="str">
        <x:v>54.8500-55.0100</x:v>
      </x:c>
      <x:c r="U141" s="13" t="str">
        <x:v>Yes - overlapping risks</x:v>
      </x:c>
      <x:c r="V141" s="13" t="str"/>
      <x:c r="W141" s="13" t="str">
        <x:f>IF(AND(D141="Aerial",OR(I141="Wetland",I141="Gas utility")),"REVIEW","PASS")</x:f>
        <x:v>PASS</x:v>
      </x:c>
      <x:c r="X141" s="13" t="str">
        <x:f>IF(OR(A141="",B141="",D141="",M141="",N141="",O141="",L141="",R141=""),"REVIEW","PASS")</x:f>
        <x:v>PASS</x:v>
      </x:c>
      <x:c r="Y141" s="13" t="n">
        <x:f>COUNTIFS($T$5:$T$189,T141)</x:f>
        <x:v>2</x:v>
      </x:c>
      <x:c r="Z141" s="13" t="str">
        <x:f>IF(Y141=1,"PASS",IF(U141="Yes - overlapping risks","PASS","REVIEW"))</x:f>
        <x:v>PASS</x:v>
      </x:c>
      <x:c r="AA141" s="28" t="n">
        <x:f>IF(COUNTIFS($B$5:B141,B141)=1,H141,0)</x:f>
        <x:v>0</x:v>
      </x:c>
    </x:row>
    <x:row r="142">
      <x:c r="A142" s="20" t="str">
        <x:v>PJ-S0138</x:v>
      </x:c>
      <x:c r="B142" s="20" t="str">
        <x:v>PJ-B0120</x:v>
      </x:c>
      <x:c r="C142" s="20" t="str">
        <x:v>PJ-FBR-01</x:v>
      </x:c>
      <x:c r="D142" s="20" t="str">
        <x:v>Buried</x:v>
      </x:c>
      <x:c r="E142" s="29" t="n">
        <x:v>55.01</x:v>
      </x:c>
      <x:c r="F142" s="29" t="n">
        <x:v>55.07</x:v>
      </x:c>
      <x:c r="G142" s="25" t="n">
        <x:v>316.800000000012</x:v>
      </x:c>
      <x:c r="H142" s="29" t="n">
        <x:v>0.060000000000002274</x:v>
      </x:c>
      <x:c r="I142" s="20" t="str">
        <x:v>Wetland</x:v>
      </x:c>
      <x:c r="J142" s="20" t="str">
        <x:v>WTL-21</x:v>
      </x:c>
      <x:c r="K142" s="20" t="str">
        <x:v>Wetland</x:v>
      </x:c>
      <x:c r="L142" s="20" t="str">
        <x:v>Regional Wetland Review Office</x:v>
      </x:c>
      <x:c r="M142" s="20" t="str">
        <x:v>Prairie County</x:v>
      </x:c>
      <x:c r="N142" s="20" t="str">
        <x:v>Unincorporated</x:v>
      </x:c>
      <x:c r="O142" s="20" t="str">
        <x:v>State DOT District 5</x:v>
      </x:c>
      <x:c r="P142" s="20" t="str">
        <x:v>Yes</x:v>
      </x:c>
      <x:c r="Q142" s="20" t="str">
        <x:v>Standard</x:v>
      </x:c>
      <x:c r="R142" s="20" t="str">
        <x:v>PJ-PRM-050</x:v>
      </x:c>
      <x:c r="S142" s="20" t="str">
        <x:v>PJ-PRM-050-BUF</x:v>
      </x:c>
      <x:c r="T142" s="20" t="str">
        <x:v>55.0100-55.0700</x:v>
      </x:c>
      <x:c r="U142" s="20" t="str">
        <x:v>No</x:v>
      </x:c>
      <x:c r="V142" s="20" t="str"/>
      <x:c r="W142" s="20" t="str">
        <x:f>IF(AND(D142="Aerial",OR(I142="Wetland",I142="Gas utility")),"REVIEW","PASS")</x:f>
        <x:v>PASS</x:v>
      </x:c>
      <x:c r="X142" s="20" t="str">
        <x:f>IF(OR(A142="",B142="",D142="",M142="",N142="",O142="",L142="",R142=""),"REVIEW","PASS")</x:f>
        <x:v>PASS</x:v>
      </x:c>
      <x:c r="Y142" s="20" t="n">
        <x:f>COUNTIFS($T$5:$T$189,T142)</x:f>
        <x:v>1</x:v>
      </x:c>
      <x:c r="Z142" s="20" t="str">
        <x:f>IF(Y142=1,"PASS",IF(U142="Yes - overlapping risks","PASS","REVIEW"))</x:f>
        <x:v>PASS</x:v>
      </x:c>
      <x:c r="AA142" s="29" t="n">
        <x:f>IF(COUNTIFS($B$5:B142,B142)=1,H142,0)</x:f>
        <x:v>0.060000000000002274</x:v>
      </x:c>
    </x:row>
    <x:row r="143">
      <x:c r="A143" s="13" t="str">
        <x:v>PJ-S0139</x:v>
      </x:c>
      <x:c r="B143" s="13" t="str">
        <x:v>PJ-B0121</x:v>
      </x:c>
      <x:c r="C143" s="13" t="str">
        <x:v>PJ-FBR-01</x:v>
      </x:c>
      <x:c r="D143" s="13" t="str">
        <x:v>Buried</x:v>
      </x:c>
      <x:c r="E143" s="28" t="n">
        <x:v>55.07</x:v>
      </x:c>
      <x:c r="F143" s="28" t="n">
        <x:v>55.1</x:v>
      </x:c>
      <x:c r="G143" s="24" t="n">
        <x:v>158.400000000006</x:v>
      </x:c>
      <x:c r="H143" s="28" t="n">
        <x:v>0.030000000000001137</x:v>
      </x:c>
      <x:c r="I143" s="13" t="str">
        <x:v>No added risk</x:v>
      </x:c>
      <x:c r="J143" s="13" t="str"/>
      <x:c r="K143" s="13" t="str">
        <x:v>DOT</x:v>
      </x:c>
      <x:c r="L143" s="13" t="str">
        <x:v>State DOT District 5</x:v>
      </x:c>
      <x:c r="M143" s="13" t="str">
        <x:v>Prairie County</x:v>
      </x:c>
      <x:c r="N143" s="13" t="str">
        <x:v>Unincorporated</x:v>
      </x:c>
      <x:c r="O143" s="13" t="str">
        <x:v>State DOT District 5</x:v>
      </x:c>
      <x:c r="P143" s="13" t="str">
        <x:v>Yes</x:v>
      </x:c>
      <x:c r="Q143" s="13" t="str">
        <x:v>Elevated</x:v>
      </x:c>
      <x:c r="R143" s="13" t="str">
        <x:v>PJ-PRM-045</x:v>
      </x:c>
      <x:c r="S143" s="13" t="str">
        <x:v>PJ-PRM-045-BUF</x:v>
      </x:c>
      <x:c r="T143" s="13" t="str">
        <x:v>55.0700-55.1000</x:v>
      </x:c>
      <x:c r="U143" s="13" t="str">
        <x:v>No</x:v>
      </x:c>
      <x:c r="V143" s="13" t="str"/>
      <x:c r="W143" s="13" t="str">
        <x:f>IF(AND(D143="Aerial",OR(I143="Wetland",I143="Gas utility")),"REVIEW","PASS")</x:f>
        <x:v>PASS</x:v>
      </x:c>
      <x:c r="X143" s="13" t="str">
        <x:f>IF(OR(A143="",B143="",D143="",M143="",N143="",O143="",L143="",R143=""),"REVIEW","PASS")</x:f>
        <x:v>PASS</x:v>
      </x:c>
      <x:c r="Y143" s="13" t="n">
        <x:f>COUNTIFS($T$5:$T$189,T143)</x:f>
        <x:v>1</x:v>
      </x:c>
      <x:c r="Z143" s="13" t="str">
        <x:f>IF(Y143=1,"PASS",IF(U143="Yes - overlapping risks","PASS","REVIEW"))</x:f>
        <x:v>PASS</x:v>
      </x:c>
      <x:c r="AA143" s="28" t="n">
        <x:f>IF(COUNTIFS($B$5:B143,B143)=1,H143,0)</x:f>
        <x:v>0.030000000000001137</x:v>
      </x:c>
    </x:row>
    <x:row r="144">
      <x:c r="A144" s="20" t="str">
        <x:v>PJ-S0140</x:v>
      </x:c>
      <x:c r="B144" s="20" t="str">
        <x:v>PJ-B0122</x:v>
      </x:c>
      <x:c r="C144" s="20" t="str">
        <x:v>PJ-FBR-01</x:v>
      </x:c>
      <x:c r="D144" s="20" t="str">
        <x:v>Buried</x:v>
      </x:c>
      <x:c r="E144" s="29" t="n">
        <x:v>55.1</x:v>
      </x:c>
      <x:c r="F144" s="29" t="n">
        <x:v>55.84</x:v>
      </x:c>
      <x:c r="G144" s="25" t="n">
        <x:v>3907.2000000000107</x:v>
      </x:c>
      <x:c r="H144" s="29" t="n">
        <x:v>0.740000000000002</x:v>
      </x:c>
      <x:c r="I144" s="20" t="str">
        <x:v>No added risk</x:v>
      </x:c>
      <x:c r="J144" s="20" t="str"/>
      <x:c r="K144" s="20" t="str">
        <x:v>County</x:v>
      </x:c>
      <x:c r="L144" s="20" t="str">
        <x:v>Prairie County</x:v>
      </x:c>
      <x:c r="M144" s="20" t="str">
        <x:v>Prairie County</x:v>
      </x:c>
      <x:c r="N144" s="20" t="str">
        <x:v>Unincorporated</x:v>
      </x:c>
      <x:c r="O144" s="20" t="str">
        <x:v>State DOT District 5</x:v>
      </x:c>
      <x:c r="P144" s="20" t="str">
        <x:v>No</x:v>
      </x:c>
      <x:c r="Q144" s="20" t="str">
        <x:v>Standard</x:v>
      </x:c>
      <x:c r="R144" s="20" t="str">
        <x:v>PJ-PRM-052</x:v>
      </x:c>
      <x:c r="S144" s="20" t="str">
        <x:v>PJ-PRM-052-BUF</x:v>
      </x:c>
      <x:c r="T144" s="20" t="str">
        <x:v>55.1000-55.8400</x:v>
      </x:c>
      <x:c r="U144" s="20" t="str">
        <x:v>No</x:v>
      </x:c>
      <x:c r="V144" s="20" t="str"/>
      <x:c r="W144" s="20" t="str">
        <x:f>IF(AND(D144="Aerial",OR(I144="Wetland",I144="Gas utility")),"REVIEW","PASS")</x:f>
        <x:v>PASS</x:v>
      </x:c>
      <x:c r="X144" s="20" t="str">
        <x:f>IF(OR(A144="",B144="",D144="",M144="",N144="",O144="",L144="",R144=""),"REVIEW","PASS")</x:f>
        <x:v>PASS</x:v>
      </x:c>
      <x:c r="Y144" s="20" t="n">
        <x:f>COUNTIFS($T$5:$T$189,T144)</x:f>
        <x:v>1</x:v>
      </x:c>
      <x:c r="Z144" s="20" t="str">
        <x:f>IF(Y144=1,"PASS",IF(U144="Yes - overlapping risks","PASS","REVIEW"))</x:f>
        <x:v>PASS</x:v>
      </x:c>
      <x:c r="AA144" s="29" t="n">
        <x:f>IF(COUNTIFS($B$5:B144,B144)=1,H144,0)</x:f>
        <x:v>0.740000000000002</x:v>
      </x:c>
    </x:row>
    <x:row r="145">
      <x:c r="A145" s="13" t="str">
        <x:v>PJ-S0141</x:v>
      </x:c>
      <x:c r="B145" s="13" t="str">
        <x:v>PJ-B0123</x:v>
      </x:c>
      <x:c r="C145" s="13" t="str">
        <x:v>PJ-FBR-01</x:v>
      </x:c>
      <x:c r="D145" s="13" t="str">
        <x:v>Buried</x:v>
      </x:c>
      <x:c r="E145" s="28" t="n">
        <x:v>55.84</x:v>
      </x:c>
      <x:c r="F145" s="28" t="n">
        <x:v>55.95</x:v>
      </x:c>
      <x:c r="G145" s="24" t="n">
        <x:v>580.799999999997</x:v>
      </x:c>
      <x:c r="H145" s="28" t="n">
        <x:v>0.10999999999999943</x:v>
      </x:c>
      <x:c r="I145" s="13" t="str">
        <x:v>Gas utility</x:v>
      </x:c>
      <x:c r="J145" s="13" t="str">
        <x:v>GAS-13</x:v>
      </x:c>
      <x:c r="K145" s="13" t="str">
        <x:v>Gas utility</x:v>
      </x:c>
      <x:c r="L145" s="13" t="str">
        <x:v>Prairie Gas Cooperative</x:v>
      </x:c>
      <x:c r="M145" s="13" t="str">
        <x:v>Prairie County</x:v>
      </x:c>
      <x:c r="N145" s="13" t="str">
        <x:v>Unincorporated</x:v>
      </x:c>
      <x:c r="O145" s="13" t="str">
        <x:v>State DOT District 5</x:v>
      </x:c>
      <x:c r="P145" s="13" t="str">
        <x:v>No</x:v>
      </x:c>
      <x:c r="Q145" s="13" t="str">
        <x:v>Longest</x:v>
      </x:c>
      <x:c r="R145" s="13" t="str">
        <x:v>PJ-PRM-053</x:v>
      </x:c>
      <x:c r="S145" s="13" t="str">
        <x:v>PJ-PRM-053-BUF</x:v>
      </x:c>
      <x:c r="T145" s="13" t="str">
        <x:v>55.8400-55.9500</x:v>
      </x:c>
      <x:c r="U145" s="13" t="str">
        <x:v>No</x:v>
      </x:c>
      <x:c r="V145" s="13" t="str"/>
      <x:c r="W145" s="13" t="str">
        <x:f>IF(AND(D145="Aerial",OR(I145="Wetland",I145="Gas utility")),"REVIEW","PASS")</x:f>
        <x:v>PASS</x:v>
      </x:c>
      <x:c r="X145" s="13" t="str">
        <x:f>IF(OR(A145="",B145="",D145="",M145="",N145="",O145="",L145="",R145=""),"REVIEW","PASS")</x:f>
        <x:v>PASS</x:v>
      </x:c>
      <x:c r="Y145" s="13" t="n">
        <x:f>COUNTIFS($T$5:$T$189,T145)</x:f>
        <x:v>1</x:v>
      </x:c>
      <x:c r="Z145" s="13" t="str">
        <x:f>IF(Y145=1,"PASS",IF(U145="Yes - overlapping risks","PASS","REVIEW"))</x:f>
        <x:v>PASS</x:v>
      </x:c>
      <x:c r="AA145" s="28" t="n">
        <x:f>IF(COUNTIFS($B$5:B145,B145)=1,H145,0)</x:f>
        <x:v>0.10999999999999943</x:v>
      </x:c>
    </x:row>
    <x:row r="146">
      <x:c r="A146" s="20" t="str">
        <x:v>PJ-S0142</x:v>
      </x:c>
      <x:c r="B146" s="20" t="str">
        <x:v>PJ-B0124</x:v>
      </x:c>
      <x:c r="C146" s="20" t="str">
        <x:v>PJ-FBR-01</x:v>
      </x:c>
      <x:c r="D146" s="20" t="str">
        <x:v>Buried</x:v>
      </x:c>
      <x:c r="E146" s="29" t="n">
        <x:v>55.95</x:v>
      </x:c>
      <x:c r="F146" s="29" t="n">
        <x:v>57.43</x:v>
      </x:c>
      <x:c r="G146" s="25" t="n">
        <x:v>7814.399999999983</x:v>
      </x:c>
      <x:c r="H146" s="29" t="n">
        <x:v>1.4799999999999969</x:v>
      </x:c>
      <x:c r="I146" s="20" t="str">
        <x:v>No added risk</x:v>
      </x:c>
      <x:c r="J146" s="20" t="str"/>
      <x:c r="K146" s="20" t="str">
        <x:v>County</x:v>
      </x:c>
      <x:c r="L146" s="20" t="str">
        <x:v>Prairie County</x:v>
      </x:c>
      <x:c r="M146" s="20" t="str">
        <x:v>Prairie County</x:v>
      </x:c>
      <x:c r="N146" s="20" t="str">
        <x:v>Unincorporated</x:v>
      </x:c>
      <x:c r="O146" s="20" t="str">
        <x:v>State DOT District 5</x:v>
      </x:c>
      <x:c r="P146" s="20" t="str">
        <x:v>No</x:v>
      </x:c>
      <x:c r="Q146" s="20" t="str">
        <x:v>Standard</x:v>
      </x:c>
      <x:c r="R146" s="20" t="str">
        <x:v>PJ-PRM-052</x:v>
      </x:c>
      <x:c r="S146" s="20" t="str">
        <x:v>PJ-PRM-052-BUF</x:v>
      </x:c>
      <x:c r="T146" s="20" t="str">
        <x:v>55.9500-57.4300</x:v>
      </x:c>
      <x:c r="U146" s="20" t="str">
        <x:v>No</x:v>
      </x:c>
      <x:c r="V146" s="20" t="str"/>
      <x:c r="W146" s="20" t="str">
        <x:f>IF(AND(D146="Aerial",OR(I146="Wetland",I146="Gas utility")),"REVIEW","PASS")</x:f>
        <x:v>PASS</x:v>
      </x:c>
      <x:c r="X146" s="20" t="str">
        <x:f>IF(OR(A146="",B146="",D146="",M146="",N146="",O146="",L146="",R146=""),"REVIEW","PASS")</x:f>
        <x:v>PASS</x:v>
      </x:c>
      <x:c r="Y146" s="20" t="n">
        <x:f>COUNTIFS($T$5:$T$189,T146)</x:f>
        <x:v>1</x:v>
      </x:c>
      <x:c r="Z146" s="20" t="str">
        <x:f>IF(Y146=1,"PASS",IF(U146="Yes - overlapping risks","PASS","REVIEW"))</x:f>
        <x:v>PASS</x:v>
      </x:c>
      <x:c r="AA146" s="29" t="n">
        <x:f>IF(COUNTIFS($B$5:B146,B146)=1,H146,0)</x:f>
        <x:v>1.4799999999999969</x:v>
      </x:c>
    </x:row>
    <x:row r="147">
      <x:c r="A147" s="13" t="str">
        <x:v>PJ-S0143</x:v>
      </x:c>
      <x:c r="B147" s="13" t="str">
        <x:v>PJ-B0125</x:v>
      </x:c>
      <x:c r="C147" s="13" t="str">
        <x:v>PJ-FBR-01</x:v>
      </x:c>
      <x:c r="D147" s="13" t="str">
        <x:v>Buried</x:v>
      </x:c>
      <x:c r="E147" s="28" t="n">
        <x:v>57.43</x:v>
      </x:c>
      <x:c r="F147" s="28" t="n">
        <x:v>57.73</x:v>
      </x:c>
      <x:c r="G147" s="24" t="n">
        <x:v>1583.999999999985</x:v>
      </x:c>
      <x:c r="H147" s="28" t="n">
        <x:v>0.29999999999999716</x:v>
      </x:c>
      <x:c r="I147" s="13" t="str">
        <x:v>Wetland</x:v>
      </x:c>
      <x:c r="J147" s="13" t="str">
        <x:v>WTL-22</x:v>
      </x:c>
      <x:c r="K147" s="13" t="str">
        <x:v>Wetland</x:v>
      </x:c>
      <x:c r="L147" s="13" t="str">
        <x:v>Regional Wetland Review Office</x:v>
      </x:c>
      <x:c r="M147" s="13" t="str">
        <x:v>Prairie County</x:v>
      </x:c>
      <x:c r="N147" s="13" t="str">
        <x:v>Unincorporated</x:v>
      </x:c>
      <x:c r="O147" s="13" t="str">
        <x:v>State DOT District 5</x:v>
      </x:c>
      <x:c r="P147" s="13" t="str">
        <x:v>No</x:v>
      </x:c>
      <x:c r="Q147" s="13" t="str">
        <x:v>Standard</x:v>
      </x:c>
      <x:c r="R147" s="13" t="str">
        <x:v>PJ-PRM-054</x:v>
      </x:c>
      <x:c r="S147" s="13" t="str">
        <x:v>PJ-PRM-054-BUF</x:v>
      </x:c>
      <x:c r="T147" s="13" t="str">
        <x:v>57.4300-57.7300</x:v>
      </x:c>
      <x:c r="U147" s="13" t="str">
        <x:v>No</x:v>
      </x:c>
      <x:c r="V147" s="13" t="str"/>
      <x:c r="W147" s="13" t="str">
        <x:f>IF(AND(D147="Aerial",OR(I147="Wetland",I147="Gas utility")),"REVIEW","PASS")</x:f>
        <x:v>PASS</x:v>
      </x:c>
      <x:c r="X147" s="13" t="str">
        <x:f>IF(OR(A147="",B147="",D147="",M147="",N147="",O147="",L147="",R147=""),"REVIEW","PASS")</x:f>
        <x:v>PASS</x:v>
      </x:c>
      <x:c r="Y147" s="13" t="n">
        <x:f>COUNTIFS($T$5:$T$189,T147)</x:f>
        <x:v>1</x:v>
      </x:c>
      <x:c r="Z147" s="13" t="str">
        <x:f>IF(Y147=1,"PASS",IF(U147="Yes - overlapping risks","PASS","REVIEW"))</x:f>
        <x:v>PASS</x:v>
      </x:c>
      <x:c r="AA147" s="28" t="n">
        <x:f>IF(COUNTIFS($B$5:B147,B147)=1,H147,0)</x:f>
        <x:v>0.29999999999999716</x:v>
      </x:c>
    </x:row>
    <x:row r="148">
      <x:c r="A148" s="20" t="str">
        <x:v>PJ-S0144</x:v>
      </x:c>
      <x:c r="B148" s="20" t="str">
        <x:v>PJ-B0126</x:v>
      </x:c>
      <x:c r="C148" s="20" t="str">
        <x:v>PJ-FBR-01</x:v>
      </x:c>
      <x:c r="D148" s="20" t="str">
        <x:v>Buried</x:v>
      </x:c>
      <x:c r="E148" s="29" t="n">
        <x:v>57.73</x:v>
      </x:c>
      <x:c r="F148" s="29" t="n">
        <x:v>57.8</x:v>
      </x:c>
      <x:c r="G148" s="25" t="n">
        <x:v>369.6000000000015</x:v>
      </x:c>
      <x:c r="H148" s="29" t="n">
        <x:v>0.07000000000000028</x:v>
      </x:c>
      <x:c r="I148" s="20" t="str">
        <x:v>No added risk</x:v>
      </x:c>
      <x:c r="J148" s="20" t="str"/>
      <x:c r="K148" s="20" t="str">
        <x:v>County</x:v>
      </x:c>
      <x:c r="L148" s="20" t="str">
        <x:v>Prairie County</x:v>
      </x:c>
      <x:c r="M148" s="20" t="str">
        <x:v>Prairie County</x:v>
      </x:c>
      <x:c r="N148" s="20" t="str">
        <x:v>Unincorporated</x:v>
      </x:c>
      <x:c r="O148" s="20" t="str">
        <x:v>State DOT District 5</x:v>
      </x:c>
      <x:c r="P148" s="20" t="str">
        <x:v>No</x:v>
      </x:c>
      <x:c r="Q148" s="20" t="str">
        <x:v>Standard</x:v>
      </x:c>
      <x:c r="R148" s="20" t="str">
        <x:v>PJ-PRM-052</x:v>
      </x:c>
      <x:c r="S148" s="20" t="str">
        <x:v>PJ-PRM-052-BUF</x:v>
      </x:c>
      <x:c r="T148" s="20" t="str">
        <x:v>57.7300-57.8000</x:v>
      </x:c>
      <x:c r="U148" s="20" t="str">
        <x:v>No</x:v>
      </x:c>
      <x:c r="V148" s="20" t="str"/>
      <x:c r="W148" s="20" t="str">
        <x:f>IF(AND(D148="Aerial",OR(I148="Wetland",I148="Gas utility")),"REVIEW","PASS")</x:f>
        <x:v>PASS</x:v>
      </x:c>
      <x:c r="X148" s="20" t="str">
        <x:f>IF(OR(A148="",B148="",D148="",M148="",N148="",O148="",L148="",R148=""),"REVIEW","PASS")</x:f>
        <x:v>PASS</x:v>
      </x:c>
      <x:c r="Y148" s="20" t="n">
        <x:f>COUNTIFS($T$5:$T$189,T148)</x:f>
        <x:v>1</x:v>
      </x:c>
      <x:c r="Z148" s="20" t="str">
        <x:f>IF(Y148=1,"PASS",IF(U148="Yes - overlapping risks","PASS","REVIEW"))</x:f>
        <x:v>PASS</x:v>
      </x:c>
      <x:c r="AA148" s="29" t="n">
        <x:f>IF(COUNTIFS($B$5:B148,B148)=1,H148,0)</x:f>
        <x:v>0.07000000000000028</x:v>
      </x:c>
    </x:row>
    <x:row r="149">
      <x:c r="A149" s="13" t="str">
        <x:v>PJ-S0145</x:v>
      </x:c>
      <x:c r="B149" s="13" t="str">
        <x:v>PJ-B0127</x:v>
      </x:c>
      <x:c r="C149" s="13" t="str">
        <x:v>PJ-FBR-01</x:v>
      </x:c>
      <x:c r="D149" s="13" t="str">
        <x:v>Aerial</x:v>
      </x:c>
      <x:c r="E149" s="28" t="n">
        <x:v>57.8</x:v>
      </x:c>
      <x:c r="F149" s="28" t="n">
        <x:v>58.45</x:v>
      </x:c>
      <x:c r="G149" s="24" t="n">
        <x:v>3432.00000000003</x:v>
      </x:c>
      <x:c r="H149" s="28" t="n">
        <x:v>0.6500000000000057</x:v>
      </x:c>
      <x:c r="I149" s="13" t="str">
        <x:v>No added risk</x:v>
      </x:c>
      <x:c r="J149" s="13" t="str"/>
      <x:c r="K149" s="13" t="str">
        <x:v>County</x:v>
      </x:c>
      <x:c r="L149" s="13" t="str">
        <x:v>Prairie County</x:v>
      </x:c>
      <x:c r="M149" s="13" t="str">
        <x:v>Prairie County</x:v>
      </x:c>
      <x:c r="N149" s="13" t="str">
        <x:v>Unincorporated</x:v>
      </x:c>
      <x:c r="O149" s="13" t="str">
        <x:v>State DOT District 5</x:v>
      </x:c>
      <x:c r="P149" s="13" t="str">
        <x:v>No</x:v>
      </x:c>
      <x:c r="Q149" s="13" t="str">
        <x:v>Standard</x:v>
      </x:c>
      <x:c r="R149" s="13" t="str">
        <x:v>PJ-PRM-052</x:v>
      </x:c>
      <x:c r="S149" s="13" t="str">
        <x:v>PJ-PRM-052-BUF</x:v>
      </x:c>
      <x:c r="T149" s="13" t="str">
        <x:v>57.8000-58.4500</x:v>
      </x:c>
      <x:c r="U149" s="13" t="str">
        <x:v>No</x:v>
      </x:c>
      <x:c r="V149" s="13" t="str"/>
      <x:c r="W149" s="13" t="str">
        <x:f>IF(AND(D149="Aerial",OR(I149="Wetland",I149="Gas utility")),"REVIEW","PASS")</x:f>
        <x:v>PASS</x:v>
      </x:c>
      <x:c r="X149" s="13" t="str">
        <x:f>IF(OR(A149="",B149="",D149="",M149="",N149="",O149="",L149="",R149=""),"REVIEW","PASS")</x:f>
        <x:v>PASS</x:v>
      </x:c>
      <x:c r="Y149" s="13" t="n">
        <x:f>COUNTIFS($T$5:$T$189,T149)</x:f>
        <x:v>1</x:v>
      </x:c>
      <x:c r="Z149" s="13" t="str">
        <x:f>IF(Y149=1,"PASS",IF(U149="Yes - overlapping risks","PASS","REVIEW"))</x:f>
        <x:v>PASS</x:v>
      </x:c>
      <x:c r="AA149" s="28" t="n">
        <x:f>IF(COUNTIFS($B$5:B149,B149)=1,H149,0)</x:f>
        <x:v>0.6500000000000057</x:v>
      </x:c>
    </x:row>
    <x:row r="150">
      <x:c r="A150" s="20" t="str">
        <x:v>PJ-S0146</x:v>
      </x:c>
      <x:c r="B150" s="20" t="str">
        <x:v>PJ-B0128</x:v>
      </x:c>
      <x:c r="C150" s="20" t="str">
        <x:v>PJ-FBR-01</x:v>
      </x:c>
      <x:c r="D150" s="20" t="str">
        <x:v>Aerial</x:v>
      </x:c>
      <x:c r="E150" s="29" t="n">
        <x:v>58.45</x:v>
      </x:c>
      <x:c r="F150" s="29" t="n">
        <x:v>58.59</x:v>
      </x:c>
      <x:c r="G150" s="25" t="n">
        <x:v>739.200000000003</x:v>
      </x:c>
      <x:c r="H150" s="29" t="n">
        <x:v>0.14000000000000057</x:v>
      </x:c>
      <x:c r="I150" s="20" t="str">
        <x:v>Electric utility</x:v>
      </x:c>
      <x:c r="J150" s="20" t="str">
        <x:v>ELE-12</x:v>
      </x:c>
      <x:c r="K150" s="20" t="str">
        <x:v>Electric utility</x:v>
      </x:c>
      <x:c r="L150" s="20" t="str">
        <x:v>Midland Electric Cooperative</x:v>
      </x:c>
      <x:c r="M150" s="20" t="str">
        <x:v>Prairie County</x:v>
      </x:c>
      <x:c r="N150" s="20" t="str">
        <x:v>Unincorporated</x:v>
      </x:c>
      <x:c r="O150" s="20" t="str">
        <x:v>State DOT District 5</x:v>
      </x:c>
      <x:c r="P150" s="20" t="str">
        <x:v>No</x:v>
      </x:c>
      <x:c r="Q150" s="20" t="str">
        <x:v>Longest</x:v>
      </x:c>
      <x:c r="R150" s="20" t="str">
        <x:v>PJ-PRM-055</x:v>
      </x:c>
      <x:c r="S150" s="20" t="str">
        <x:v>PJ-PRM-055-BUF</x:v>
      </x:c>
      <x:c r="T150" s="20" t="str">
        <x:v>58.4500-58.5900</x:v>
      </x:c>
      <x:c r="U150" s="20" t="str">
        <x:v>No</x:v>
      </x:c>
      <x:c r="V150" s="20" t="str"/>
      <x:c r="W150" s="20" t="str">
        <x:f>IF(AND(D150="Aerial",OR(I150="Wetland",I150="Gas utility")),"REVIEW","PASS")</x:f>
        <x:v>PASS</x:v>
      </x:c>
      <x:c r="X150" s="20" t="str">
        <x:f>IF(OR(A150="",B150="",D150="",M150="",N150="",O150="",L150="",R150=""),"REVIEW","PASS")</x:f>
        <x:v>PASS</x:v>
      </x:c>
      <x:c r="Y150" s="20" t="n">
        <x:f>COUNTIFS($T$5:$T$189,T150)</x:f>
        <x:v>1</x:v>
      </x:c>
      <x:c r="Z150" s="20" t="str">
        <x:f>IF(Y150=1,"PASS",IF(U150="Yes - overlapping risks","PASS","REVIEW"))</x:f>
        <x:v>PASS</x:v>
      </x:c>
      <x:c r="AA150" s="29" t="n">
        <x:f>IF(COUNTIFS($B$5:B150,B150)=1,H150,0)</x:f>
        <x:v>0.14000000000000057</x:v>
      </x:c>
    </x:row>
    <x:row r="151">
      <x:c r="A151" s="13" t="str">
        <x:v>PJ-S0147</x:v>
      </x:c>
      <x:c r="B151" s="13" t="str">
        <x:v>PJ-B0129</x:v>
      </x:c>
      <x:c r="C151" s="13" t="str">
        <x:v>PJ-FBR-01</x:v>
      </x:c>
      <x:c r="D151" s="13" t="str">
        <x:v>Aerial</x:v>
      </x:c>
      <x:c r="E151" s="28" t="n">
        <x:v>58.59</x:v>
      </x:c>
      <x:c r="F151" s="28" t="n">
        <x:v>59.7</x:v>
      </x:c>
      <x:c r="G151" s="24" t="n">
        <x:v>5860.799999999997</x:v>
      </x:c>
      <x:c r="H151" s="28" t="n">
        <x:v>1.1099999999999994</x:v>
      </x:c>
      <x:c r="I151" s="13" t="str">
        <x:v>No added risk</x:v>
      </x:c>
      <x:c r="J151" s="13" t="str"/>
      <x:c r="K151" s="13" t="str">
        <x:v>County</x:v>
      </x:c>
      <x:c r="L151" s="13" t="str">
        <x:v>Prairie County</x:v>
      </x:c>
      <x:c r="M151" s="13" t="str">
        <x:v>Prairie County</x:v>
      </x:c>
      <x:c r="N151" s="13" t="str">
        <x:v>Unincorporated</x:v>
      </x:c>
      <x:c r="O151" s="13" t="str">
        <x:v>State DOT District 5</x:v>
      </x:c>
      <x:c r="P151" s="13" t="str">
        <x:v>No</x:v>
      </x:c>
      <x:c r="Q151" s="13" t="str">
        <x:v>Standard</x:v>
      </x:c>
      <x:c r="R151" s="13" t="str">
        <x:v>PJ-PRM-052</x:v>
      </x:c>
      <x:c r="S151" s="13" t="str">
        <x:v>PJ-PRM-052-BUF</x:v>
      </x:c>
      <x:c r="T151" s="13" t="str">
        <x:v>58.5900-59.7000</x:v>
      </x:c>
      <x:c r="U151" s="13" t="str">
        <x:v>No</x:v>
      </x:c>
      <x:c r="V151" s="13" t="str"/>
      <x:c r="W151" s="13" t="str">
        <x:f>IF(AND(D151="Aerial",OR(I151="Wetland",I151="Gas utility")),"REVIEW","PASS")</x:f>
        <x:v>PASS</x:v>
      </x:c>
      <x:c r="X151" s="13" t="str">
        <x:f>IF(OR(A151="",B151="",D151="",M151="",N151="",O151="",L151="",R151=""),"REVIEW","PASS")</x:f>
        <x:v>PASS</x:v>
      </x:c>
      <x:c r="Y151" s="13" t="n">
        <x:f>COUNTIFS($T$5:$T$189,T151)</x:f>
        <x:v>1</x:v>
      </x:c>
      <x:c r="Z151" s="13" t="str">
        <x:f>IF(Y151=1,"PASS",IF(U151="Yes - overlapping risks","PASS","REVIEW"))</x:f>
        <x:v>PASS</x:v>
      </x:c>
      <x:c r="AA151" s="28" t="n">
        <x:f>IF(COUNTIFS($B$5:B151,B151)=1,H151,0)</x:f>
        <x:v>1.1099999999999994</x:v>
      </x:c>
    </x:row>
    <x:row r="152">
      <x:c r="A152" s="20" t="str">
        <x:v>PJ-S0148</x:v>
      </x:c>
      <x:c r="B152" s="20" t="str">
        <x:v>PJ-B0130</x:v>
      </x:c>
      <x:c r="C152" s="20" t="str">
        <x:v>PJ-FBR-01</x:v>
      </x:c>
      <x:c r="D152" s="20" t="str">
        <x:v>Aerial</x:v>
      </x:c>
      <x:c r="E152" s="29" t="n">
        <x:v>59.7</x:v>
      </x:c>
      <x:c r="F152" s="29" t="n">
        <x:v>60.16</x:v>
      </x:c>
      <x:c r="G152" s="25" t="n">
        <x:v>2428.799999999967</x:v>
      </x:c>
      <x:c r="H152" s="29" t="n">
        <x:v>0.45999999999999375</x:v>
      </x:c>
      <x:c r="I152" s="20" t="str">
        <x:v>No added risk</x:v>
      </x:c>
      <x:c r="J152" s="20" t="str"/>
      <x:c r="K152" s="20" t="str">
        <x:v>Municipality</x:v>
      </x:c>
      <x:c r="L152" s="20" t="str">
        <x:v>City of Oak Crossing</x:v>
      </x:c>
      <x:c r="M152" s="20" t="str">
        <x:v>Prairie County</x:v>
      </x:c>
      <x:c r="N152" s="20" t="str">
        <x:v>Oak Crossing</x:v>
      </x:c>
      <x:c r="O152" s="20" t="str">
        <x:v>State DOT District 5</x:v>
      </x:c>
      <x:c r="P152" s="20" t="str">
        <x:v>No</x:v>
      </x:c>
      <x:c r="Q152" s="20" t="str">
        <x:v>Standard</x:v>
      </x:c>
      <x:c r="R152" s="20" t="str">
        <x:v>PJ-PRM-056</x:v>
      </x:c>
      <x:c r="S152" s="20" t="str">
        <x:v>PJ-PRM-056-BUF</x:v>
      </x:c>
      <x:c r="T152" s="20" t="str">
        <x:v>59.7000-60.1600</x:v>
      </x:c>
      <x:c r="U152" s="20" t="str">
        <x:v>No</x:v>
      </x:c>
      <x:c r="V152" s="20" t="str"/>
      <x:c r="W152" s="20" t="str">
        <x:f>IF(AND(D152="Aerial",OR(I152="Wetland",I152="Gas utility")),"REVIEW","PASS")</x:f>
        <x:v>PASS</x:v>
      </x:c>
      <x:c r="X152" s="20" t="str">
        <x:f>IF(OR(A152="",B152="",D152="",M152="",N152="",O152="",L152="",R152=""),"REVIEW","PASS")</x:f>
        <x:v>PASS</x:v>
      </x:c>
      <x:c r="Y152" s="20" t="n">
        <x:f>COUNTIFS($T$5:$T$189,T152)</x:f>
        <x:v>1</x:v>
      </x:c>
      <x:c r="Z152" s="20" t="str">
        <x:f>IF(Y152=1,"PASS",IF(U152="Yes - overlapping risks","PASS","REVIEW"))</x:f>
        <x:v>PASS</x:v>
      </x:c>
      <x:c r="AA152" s="29" t="n">
        <x:f>IF(COUNTIFS($B$5:B152,B152)=1,H152,0)</x:f>
        <x:v>0.45999999999999375</x:v>
      </x:c>
    </x:row>
    <x:row r="153">
      <x:c r="A153" s="13" t="str">
        <x:v>PJ-S0149</x:v>
      </x:c>
      <x:c r="B153" s="13" t="str">
        <x:v>PJ-B0131</x:v>
      </x:c>
      <x:c r="C153" s="13" t="str">
        <x:v>PJ-FBR-01</x:v>
      </x:c>
      <x:c r="D153" s="13" t="str">
        <x:v>Aerial</x:v>
      </x:c>
      <x:c r="E153" s="28" t="n">
        <x:v>60.16</x:v>
      </x:c>
      <x:c r="F153" s="28" t="n">
        <x:v>60.26</x:v>
      </x:c>
      <x:c r="G153" s="24" t="n">
        <x:v>528.0000000000075</x:v>
      </x:c>
      <x:c r="H153" s="28" t="n">
        <x:v>0.10000000000000142</x:v>
      </x:c>
      <x:c r="I153" s="13" t="str">
        <x:v>No added risk</x:v>
      </x:c>
      <x:c r="J153" s="13" t="str"/>
      <x:c r="K153" s="13" t="str">
        <x:v>Municipality</x:v>
      </x:c>
      <x:c r="L153" s="13" t="str">
        <x:v>City of Oak Crossing</x:v>
      </x:c>
      <x:c r="M153" s="13" t="str">
        <x:v>Prairie County</x:v>
      </x:c>
      <x:c r="N153" s="13" t="str">
        <x:v>Oak Crossing</x:v>
      </x:c>
      <x:c r="O153" s="13" t="str">
        <x:v>State DOT District 5</x:v>
      </x:c>
      <x:c r="P153" s="13" t="str">
        <x:v>No</x:v>
      </x:c>
      <x:c r="Q153" s="13" t="str">
        <x:v>Standard</x:v>
      </x:c>
      <x:c r="R153" s="13" t="str">
        <x:v>PJ-PRM-056</x:v>
      </x:c>
      <x:c r="S153" s="13" t="str">
        <x:v>PJ-PRM-056-BUF</x:v>
      </x:c>
      <x:c r="T153" s="13" t="str">
        <x:v>60.1600-60.2600</x:v>
      </x:c>
      <x:c r="U153" s="13" t="str">
        <x:v>No</x:v>
      </x:c>
      <x:c r="V153" s="13" t="str">
        <x:v>Wetland</x:v>
      </x:c>
      <x:c r="W153" s="13" t="str">
        <x:f>IF(AND(D153="Aerial",OR(I153="Wetland",I153="Gas utility")),"REVIEW","PASS")</x:f>
        <x:v>PASS</x:v>
      </x:c>
      <x:c r="X153" s="13" t="str">
        <x:f>IF(OR(A153="",B153="",D153="",M153="",N153="",O153="",L153="",R153=""),"REVIEW","PASS")</x:f>
        <x:v>PASS</x:v>
      </x:c>
      <x:c r="Y153" s="13" t="n">
        <x:f>COUNTIFS($T$5:$T$189,T153)</x:f>
        <x:v>1</x:v>
      </x:c>
      <x:c r="Z153" s="13" t="str">
        <x:f>IF(Y153=1,"PASS",IF(U153="Yes - overlapping risks","PASS","REVIEW"))</x:f>
        <x:v>PASS</x:v>
      </x:c>
      <x:c r="AA153" s="28" t="n">
        <x:f>IF(COUNTIFS($B$5:B153,B153)=1,H153,0)</x:f>
        <x:v>0.10000000000000142</x:v>
      </x:c>
    </x:row>
    <x:row r="154">
      <x:c r="A154" s="20" t="str">
        <x:v>PJ-S0150</x:v>
      </x:c>
      <x:c r="B154" s="20" t="str">
        <x:v>PJ-B0132</x:v>
      </x:c>
      <x:c r="C154" s="20" t="str">
        <x:v>PJ-FBR-01</x:v>
      </x:c>
      <x:c r="D154" s="20" t="str">
        <x:v>Aerial</x:v>
      </x:c>
      <x:c r="E154" s="29" t="n">
        <x:v>60.26</x:v>
      </x:c>
      <x:c r="F154" s="29" t="n">
        <x:v>60.37</x:v>
      </x:c>
      <x:c r="G154" s="25" t="n">
        <x:v>580.799999999997</x:v>
      </x:c>
      <x:c r="H154" s="29" t="n">
        <x:v>0.10999999999999943</x:v>
      </x:c>
      <x:c r="I154" s="20" t="str">
        <x:v>No added risk</x:v>
      </x:c>
      <x:c r="J154" s="20" t="str"/>
      <x:c r="K154" s="20" t="str">
        <x:v>Municipality</x:v>
      </x:c>
      <x:c r="L154" s="20" t="str">
        <x:v>City of Oak Crossing</x:v>
      </x:c>
      <x:c r="M154" s="20" t="str">
        <x:v>Prairie County</x:v>
      </x:c>
      <x:c r="N154" s="20" t="str">
        <x:v>Oak Crossing</x:v>
      </x:c>
      <x:c r="O154" s="20" t="str">
        <x:v>State DOT District 5</x:v>
      </x:c>
      <x:c r="P154" s="20" t="str">
        <x:v>No</x:v>
      </x:c>
      <x:c r="Q154" s="20" t="str">
        <x:v>Standard</x:v>
      </x:c>
      <x:c r="R154" s="20" t="str">
        <x:v>PJ-PRM-056</x:v>
      </x:c>
      <x:c r="S154" s="20" t="str">
        <x:v>PJ-PRM-056-BUF</x:v>
      </x:c>
      <x:c r="T154" s="20" t="str">
        <x:v>60.2600-60.3700</x:v>
      </x:c>
      <x:c r="U154" s="20" t="str">
        <x:v>No</x:v>
      </x:c>
      <x:c r="V154" s="20" t="str">
        <x:v>Wetland, Gas utility</x:v>
      </x:c>
      <x:c r="W154" s="20" t="str">
        <x:f>IF(AND(D154="Aerial",OR(I154="Wetland",I154="Gas utility")),"REVIEW","PASS")</x:f>
        <x:v>PASS</x:v>
      </x:c>
      <x:c r="X154" s="20" t="str">
        <x:f>IF(OR(A154="",B154="",D154="",M154="",N154="",O154="",L154="",R154=""),"REVIEW","PASS")</x:f>
        <x:v>PASS</x:v>
      </x:c>
      <x:c r="Y154" s="20" t="n">
        <x:f>COUNTIFS($T$5:$T$189,T154)</x:f>
        <x:v>1</x:v>
      </x:c>
      <x:c r="Z154" s="20" t="str">
        <x:f>IF(Y154=1,"PASS",IF(U154="Yes - overlapping risks","PASS","REVIEW"))</x:f>
        <x:v>PASS</x:v>
      </x:c>
      <x:c r="AA154" s="29" t="n">
        <x:f>IF(COUNTIFS($B$5:B154,B154)=1,H154,0)</x:f>
        <x:v>0.10999999999999943</x:v>
      </x:c>
    </x:row>
    <x:row r="155">
      <x:c r="A155" s="13" t="str">
        <x:v>PJ-S0151</x:v>
      </x:c>
      <x:c r="B155" s="13" t="str">
        <x:v>PJ-B0133</x:v>
      </x:c>
      <x:c r="C155" s="13" t="str">
        <x:v>PJ-FBR-01</x:v>
      </x:c>
      <x:c r="D155" s="13" t="str">
        <x:v>Aerial</x:v>
      </x:c>
      <x:c r="E155" s="28" t="n">
        <x:v>60.37</x:v>
      </x:c>
      <x:c r="F155" s="28" t="n">
        <x:v>60.54</x:v>
      </x:c>
      <x:c r="G155" s="24" t="n">
        <x:v>897.600000000009</x:v>
      </x:c>
      <x:c r="H155" s="28" t="n">
        <x:v>0.1700000000000017</x:v>
      </x:c>
      <x:c r="I155" s="13" t="str">
        <x:v>No added risk</x:v>
      </x:c>
      <x:c r="J155" s="13" t="str"/>
      <x:c r="K155" s="13" t="str">
        <x:v>Municipality</x:v>
      </x:c>
      <x:c r="L155" s="13" t="str">
        <x:v>City of Oak Crossing</x:v>
      </x:c>
      <x:c r="M155" s="13" t="str">
        <x:v>Prairie County</x:v>
      </x:c>
      <x:c r="N155" s="13" t="str">
        <x:v>Oak Crossing</x:v>
      </x:c>
      <x:c r="O155" s="13" t="str">
        <x:v>State DOT District 5</x:v>
      </x:c>
      <x:c r="P155" s="13" t="str">
        <x:v>No</x:v>
      </x:c>
      <x:c r="Q155" s="13" t="str">
        <x:v>Standard</x:v>
      </x:c>
      <x:c r="R155" s="13" t="str">
        <x:v>PJ-PRM-056</x:v>
      </x:c>
      <x:c r="S155" s="13" t="str">
        <x:v>PJ-PRM-056-BUF</x:v>
      </x:c>
      <x:c r="T155" s="13" t="str">
        <x:v>60.3700-60.5400</x:v>
      </x:c>
      <x:c r="U155" s="13" t="str">
        <x:v>No</x:v>
      </x:c>
      <x:c r="V155" s="13" t="str">
        <x:v>Wetland</x:v>
      </x:c>
      <x:c r="W155" s="13" t="str">
        <x:f>IF(AND(D155="Aerial",OR(I155="Wetland",I155="Gas utility")),"REVIEW","PASS")</x:f>
        <x:v>PASS</x:v>
      </x:c>
      <x:c r="X155" s="13" t="str">
        <x:f>IF(OR(A155="",B155="",D155="",M155="",N155="",O155="",L155="",R155=""),"REVIEW","PASS")</x:f>
        <x:v>PASS</x:v>
      </x:c>
      <x:c r="Y155" s="13" t="n">
        <x:f>COUNTIFS($T$5:$T$189,T155)</x:f>
        <x:v>1</x:v>
      </x:c>
      <x:c r="Z155" s="13" t="str">
        <x:f>IF(Y155=1,"PASS",IF(U155="Yes - overlapping risks","PASS","REVIEW"))</x:f>
        <x:v>PASS</x:v>
      </x:c>
      <x:c r="AA155" s="28" t="n">
        <x:f>IF(COUNTIFS($B$5:B155,B155)=1,H155,0)</x:f>
        <x:v>0.1700000000000017</x:v>
      </x:c>
    </x:row>
    <x:row r="156">
      <x:c r="A156" s="20" t="str">
        <x:v>PJ-S0152</x:v>
      </x:c>
      <x:c r="B156" s="20" t="str">
        <x:v>PJ-B0134</x:v>
      </x:c>
      <x:c r="C156" s="20" t="str">
        <x:v>PJ-FBR-01</x:v>
      </x:c>
      <x:c r="D156" s="20" t="str">
        <x:v>Aerial</x:v>
      </x:c>
      <x:c r="E156" s="29" t="n">
        <x:v>60.54</x:v>
      </x:c>
      <x:c r="F156" s="29" t="n">
        <x:v>61.9</x:v>
      </x:c>
      <x:c r="G156" s="25" t="n">
        <x:v>7180.799999999997</x:v>
      </x:c>
      <x:c r="H156" s="29" t="n">
        <x:v>1.3599999999999994</x:v>
      </x:c>
      <x:c r="I156" s="20" t="str">
        <x:v>No added risk</x:v>
      </x:c>
      <x:c r="J156" s="20" t="str"/>
      <x:c r="K156" s="20" t="str">
        <x:v>Municipality</x:v>
      </x:c>
      <x:c r="L156" s="20" t="str">
        <x:v>City of Oak Crossing</x:v>
      </x:c>
      <x:c r="M156" s="20" t="str">
        <x:v>Prairie County</x:v>
      </x:c>
      <x:c r="N156" s="20" t="str">
        <x:v>Oak Crossing</x:v>
      </x:c>
      <x:c r="O156" s="20" t="str">
        <x:v>State DOT District 5</x:v>
      </x:c>
      <x:c r="P156" s="20" t="str">
        <x:v>No</x:v>
      </x:c>
      <x:c r="Q156" s="20" t="str">
        <x:v>Standard</x:v>
      </x:c>
      <x:c r="R156" s="20" t="str">
        <x:v>PJ-PRM-056</x:v>
      </x:c>
      <x:c r="S156" s="20" t="str">
        <x:v>PJ-PRM-056-BUF</x:v>
      </x:c>
      <x:c r="T156" s="20" t="str">
        <x:v>60.5400-61.9000</x:v>
      </x:c>
      <x:c r="U156" s="20" t="str">
        <x:v>No</x:v>
      </x:c>
      <x:c r="V156" s="20" t="str"/>
      <x:c r="W156" s="20" t="str">
        <x:f>IF(AND(D156="Aerial",OR(I156="Wetland",I156="Gas utility")),"REVIEW","PASS")</x:f>
        <x:v>PASS</x:v>
      </x:c>
      <x:c r="X156" s="20" t="str">
        <x:f>IF(OR(A156="",B156="",D156="",M156="",N156="",O156="",L156="",R156=""),"REVIEW","PASS")</x:f>
        <x:v>PASS</x:v>
      </x:c>
      <x:c r="Y156" s="20" t="n">
        <x:f>COUNTIFS($T$5:$T$189,T156)</x:f>
        <x:v>1</x:v>
      </x:c>
      <x:c r="Z156" s="20" t="str">
        <x:f>IF(Y156=1,"PASS",IF(U156="Yes - overlapping risks","PASS","REVIEW"))</x:f>
        <x:v>PASS</x:v>
      </x:c>
      <x:c r="AA156" s="29" t="n">
        <x:f>IF(COUNTIFS($B$5:B156,B156)=1,H156,0)</x:f>
        <x:v>1.3599999999999994</x:v>
      </x:c>
    </x:row>
    <x:row r="157">
      <x:c r="A157" s="13" t="str">
        <x:v>PJ-S0153</x:v>
      </x:c>
      <x:c r="B157" s="13" t="str">
        <x:v>PJ-B0135</x:v>
      </x:c>
      <x:c r="C157" s="13" t="str">
        <x:v>PJ-FBR-01</x:v>
      </x:c>
      <x:c r="D157" s="13" t="str">
        <x:v>Aerial</x:v>
      </x:c>
      <x:c r="E157" s="28" t="n">
        <x:v>61.9</x:v>
      </x:c>
      <x:c r="F157" s="28" t="n">
        <x:v>62.06</x:v>
      </x:c>
      <x:c r="G157" s="24" t="n">
        <x:v>844.8000000000195</x:v>
      </x:c>
      <x:c r="H157" s="28" t="n">
        <x:v>0.1600000000000037</x:v>
      </x:c>
      <x:c r="I157" s="13" t="str">
        <x:v>Railroad</x:v>
      </x:c>
      <x:c r="J157" s="13" t="str">
        <x:v>RR-09</x:v>
      </x:c>
      <x:c r="K157" s="13" t="str">
        <x:v>Railroad</x:v>
      </x:c>
      <x:c r="L157" s="13" t="str">
        <x:v>Central Prairie Railway</x:v>
      </x:c>
      <x:c r="M157" s="13" t="str">
        <x:v>Prairie County</x:v>
      </x:c>
      <x:c r="N157" s="13" t="str">
        <x:v>Oak Crossing</x:v>
      </x:c>
      <x:c r="O157" s="13" t="str">
        <x:v>State DOT District 5</x:v>
      </x:c>
      <x:c r="P157" s="13" t="str">
        <x:v>No</x:v>
      </x:c>
      <x:c r="Q157" s="13" t="str">
        <x:v>Longest</x:v>
      </x:c>
      <x:c r="R157" s="13" t="str">
        <x:v>PJ-PRM-057</x:v>
      </x:c>
      <x:c r="S157" s="13" t="str">
        <x:v>PJ-PRM-057-BUF</x:v>
      </x:c>
      <x:c r="T157" s="13" t="str">
        <x:v>61.9000-62.0600</x:v>
      </x:c>
      <x:c r="U157" s="13" t="str">
        <x:v>No</x:v>
      </x:c>
      <x:c r="V157" s="13" t="str"/>
      <x:c r="W157" s="13" t="str">
        <x:f>IF(AND(D157="Aerial",OR(I157="Wetland",I157="Gas utility")),"REVIEW","PASS")</x:f>
        <x:v>PASS</x:v>
      </x:c>
      <x:c r="X157" s="13" t="str">
        <x:f>IF(OR(A157="",B157="",D157="",M157="",N157="",O157="",L157="",R157=""),"REVIEW","PASS")</x:f>
        <x:v>PASS</x:v>
      </x:c>
      <x:c r="Y157" s="13" t="n">
        <x:f>COUNTIFS($T$5:$T$189,T157)</x:f>
        <x:v>1</x:v>
      </x:c>
      <x:c r="Z157" s="13" t="str">
        <x:f>IF(Y157=1,"PASS",IF(U157="Yes - overlapping risks","PASS","REVIEW"))</x:f>
        <x:v>PASS</x:v>
      </x:c>
      <x:c r="AA157" s="28" t="n">
        <x:f>IF(COUNTIFS($B$5:B157,B157)=1,H157,0)</x:f>
        <x:v>0.1600000000000037</x:v>
      </x:c>
    </x:row>
    <x:row r="158">
      <x:c r="A158" s="20" t="str">
        <x:v>PJ-S0154</x:v>
      </x:c>
      <x:c r="B158" s="20" t="str">
        <x:v>PJ-B0136</x:v>
      </x:c>
      <x:c r="C158" s="20" t="str">
        <x:v>PJ-FBR-01</x:v>
      </x:c>
      <x:c r="D158" s="20" t="str">
        <x:v>Aerial</x:v>
      </x:c>
      <x:c r="E158" s="29" t="n">
        <x:v>62.06</x:v>
      </x:c>
      <x:c r="F158" s="29" t="n">
        <x:v>62.89</x:v>
      </x:c>
      <x:c r="G158" s="25" t="n">
        <x:v>4382.3999999999905</x:v>
      </x:c>
      <x:c r="H158" s="29" t="n">
        <x:v>0.8299999999999983</x:v>
      </x:c>
      <x:c r="I158" s="20" t="str">
        <x:v>No added risk</x:v>
      </x:c>
      <x:c r="J158" s="20" t="str"/>
      <x:c r="K158" s="20" t="str">
        <x:v>Municipality</x:v>
      </x:c>
      <x:c r="L158" s="20" t="str">
        <x:v>City of Oak Crossing</x:v>
      </x:c>
      <x:c r="M158" s="20" t="str">
        <x:v>Prairie County</x:v>
      </x:c>
      <x:c r="N158" s="20" t="str">
        <x:v>Oak Crossing</x:v>
      </x:c>
      <x:c r="O158" s="20" t="str">
        <x:v>State DOT District 5</x:v>
      </x:c>
      <x:c r="P158" s="20" t="str">
        <x:v>No</x:v>
      </x:c>
      <x:c r="Q158" s="20" t="str">
        <x:v>Standard</x:v>
      </x:c>
      <x:c r="R158" s="20" t="str">
        <x:v>PJ-PRM-056</x:v>
      </x:c>
      <x:c r="S158" s="20" t="str">
        <x:v>PJ-PRM-056-BUF</x:v>
      </x:c>
      <x:c r="T158" s="20" t="str">
        <x:v>62.0600-62.8900</x:v>
      </x:c>
      <x:c r="U158" s="20" t="str">
        <x:v>No</x:v>
      </x:c>
      <x:c r="V158" s="20" t="str"/>
      <x:c r="W158" s="20" t="str">
        <x:f>IF(AND(D158="Aerial",OR(I158="Wetland",I158="Gas utility")),"REVIEW","PASS")</x:f>
        <x:v>PASS</x:v>
      </x:c>
      <x:c r="X158" s="20" t="str">
        <x:f>IF(OR(A158="",B158="",D158="",M158="",N158="",O158="",L158="",R158=""),"REVIEW","PASS")</x:f>
        <x:v>PASS</x:v>
      </x:c>
      <x:c r="Y158" s="20" t="n">
        <x:f>COUNTIFS($T$5:$T$189,T158)</x:f>
        <x:v>1</x:v>
      </x:c>
      <x:c r="Z158" s="20" t="str">
        <x:f>IF(Y158=1,"PASS",IF(U158="Yes - overlapping risks","PASS","REVIEW"))</x:f>
        <x:v>PASS</x:v>
      </x:c>
      <x:c r="AA158" s="29" t="n">
        <x:f>IF(COUNTIFS($B$5:B158,B158)=1,H158,0)</x:f>
        <x:v>0.8299999999999983</x:v>
      </x:c>
    </x:row>
    <x:row r="159">
      <x:c r="A159" s="13" t="str">
        <x:v>PJ-S0155</x:v>
      </x:c>
      <x:c r="B159" s="13" t="str">
        <x:v>PJ-B0137</x:v>
      </x:c>
      <x:c r="C159" s="13" t="str">
        <x:v>PJ-FBR-01</x:v>
      </x:c>
      <x:c r="D159" s="13" t="str">
        <x:v>Aerial</x:v>
      </x:c>
      <x:c r="E159" s="28" t="n">
        <x:v>62.89</x:v>
      </x:c>
      <x:c r="F159" s="28" t="n">
        <x:v>63.35</x:v>
      </x:c>
      <x:c r="G159" s="24" t="n">
        <x:v>2428.8000000000047</x:v>
      </x:c>
      <x:c r="H159" s="28" t="n">
        <x:v>0.46000000000000085</x:v>
      </x:c>
      <x:c r="I159" s="13" t="str">
        <x:v>No added risk</x:v>
      </x:c>
      <x:c r="J159" s="13" t="str"/>
      <x:c r="K159" s="13" t="str">
        <x:v>Municipality</x:v>
      </x:c>
      <x:c r="L159" s="13" t="str">
        <x:v>City of Oak Crossing</x:v>
      </x:c>
      <x:c r="M159" s="13" t="str">
        <x:v>Prairie County</x:v>
      </x:c>
      <x:c r="N159" s="13" t="str">
        <x:v>Oak Crossing</x:v>
      </x:c>
      <x:c r="O159" s="13" t="str">
        <x:v>State DOT District 5</x:v>
      </x:c>
      <x:c r="P159" s="13" t="str">
        <x:v>No</x:v>
      </x:c>
      <x:c r="Q159" s="13" t="str">
        <x:v>Standard</x:v>
      </x:c>
      <x:c r="R159" s="13" t="str">
        <x:v>PJ-PRM-056</x:v>
      </x:c>
      <x:c r="S159" s="13" t="str">
        <x:v>PJ-PRM-056-BUF</x:v>
      </x:c>
      <x:c r="T159" s="13" t="str">
        <x:v>62.8900-63.3500</x:v>
      </x:c>
      <x:c r="U159" s="13" t="str">
        <x:v>No</x:v>
      </x:c>
      <x:c r="V159" s="13" t="str">
        <x:v>Wetland</x:v>
      </x:c>
      <x:c r="W159" s="13" t="str">
        <x:f>IF(AND(D159="Aerial",OR(I159="Wetland",I159="Gas utility")),"REVIEW","PASS")</x:f>
        <x:v>PASS</x:v>
      </x:c>
      <x:c r="X159" s="13" t="str">
        <x:f>IF(OR(A159="",B159="",D159="",M159="",N159="",O159="",L159="",R159=""),"REVIEW","PASS")</x:f>
        <x:v>PASS</x:v>
      </x:c>
      <x:c r="Y159" s="13" t="n">
        <x:f>COUNTIFS($T$5:$T$189,T159)</x:f>
        <x:v>1</x:v>
      </x:c>
      <x:c r="Z159" s="13" t="str">
        <x:f>IF(Y159=1,"PASS",IF(U159="Yes - overlapping risks","PASS","REVIEW"))</x:f>
        <x:v>PASS</x:v>
      </x:c>
      <x:c r="AA159" s="28" t="n">
        <x:f>IF(COUNTIFS($B$5:B159,B159)=1,H159,0)</x:f>
        <x:v>0.46000000000000085</x:v>
      </x:c>
    </x:row>
    <x:row r="160">
      <x:c r="A160" s="20" t="str">
        <x:v>PJ-S0156</x:v>
      </x:c>
      <x:c r="B160" s="20" t="str">
        <x:v>PJ-B0138</x:v>
      </x:c>
      <x:c r="C160" s="20" t="str">
        <x:v>PJ-FBR-01</x:v>
      </x:c>
      <x:c r="D160" s="20" t="str">
        <x:v>Aerial</x:v>
      </x:c>
      <x:c r="E160" s="29" t="n">
        <x:v>63.35</x:v>
      </x:c>
      <x:c r="F160" s="29" t="n">
        <x:v>63.7</x:v>
      </x:c>
      <x:c r="G160" s="25" t="n">
        <x:v>1848.0000000000075</x:v>
      </x:c>
      <x:c r="H160" s="29" t="n">
        <x:v>0.3500000000000014</x:v>
      </x:c>
      <x:c r="I160" s="20" t="str">
        <x:v>No added risk</x:v>
      </x:c>
      <x:c r="J160" s="20" t="str"/>
      <x:c r="K160" s="20" t="str">
        <x:v>Municipality</x:v>
      </x:c>
      <x:c r="L160" s="20" t="str">
        <x:v>City of Oak Crossing</x:v>
      </x:c>
      <x:c r="M160" s="20" t="str">
        <x:v>Prairie County</x:v>
      </x:c>
      <x:c r="N160" s="20" t="str">
        <x:v>Oak Crossing</x:v>
      </x:c>
      <x:c r="O160" s="20" t="str">
        <x:v>State DOT District 5</x:v>
      </x:c>
      <x:c r="P160" s="20" t="str">
        <x:v>No</x:v>
      </x:c>
      <x:c r="Q160" s="20" t="str">
        <x:v>Standard</x:v>
      </x:c>
      <x:c r="R160" s="20" t="str">
        <x:v>PJ-PRM-056</x:v>
      </x:c>
      <x:c r="S160" s="20" t="str">
        <x:v>PJ-PRM-056-BUF</x:v>
      </x:c>
      <x:c r="T160" s="20" t="str">
        <x:v>63.3500-63.7000</x:v>
      </x:c>
      <x:c r="U160" s="20" t="str">
        <x:v>No</x:v>
      </x:c>
      <x:c r="V160" s="20" t="str"/>
      <x:c r="W160" s="20" t="str">
        <x:f>IF(AND(D160="Aerial",OR(I160="Wetland",I160="Gas utility")),"REVIEW","PASS")</x:f>
        <x:v>PASS</x:v>
      </x:c>
      <x:c r="X160" s="20" t="str">
        <x:f>IF(OR(A160="",B160="",D160="",M160="",N160="",O160="",L160="",R160=""),"REVIEW","PASS")</x:f>
        <x:v>PASS</x:v>
      </x:c>
      <x:c r="Y160" s="20" t="n">
        <x:f>COUNTIFS($T$5:$T$189,T160)</x:f>
        <x:v>1</x:v>
      </x:c>
      <x:c r="Z160" s="20" t="str">
        <x:f>IF(Y160=1,"PASS",IF(U160="Yes - overlapping risks","PASS","REVIEW"))</x:f>
        <x:v>PASS</x:v>
      </x:c>
      <x:c r="AA160" s="29" t="n">
        <x:f>IF(COUNTIFS($B$5:B160,B160)=1,H160,0)</x:f>
        <x:v>0.3500000000000014</x:v>
      </x:c>
    </x:row>
    <x:row r="161">
      <x:c r="A161" s="13" t="str">
        <x:v>PJ-S0157</x:v>
      </x:c>
      <x:c r="B161" s="13" t="str">
        <x:v>PJ-B0139</x:v>
      </x:c>
      <x:c r="C161" s="13" t="str">
        <x:v>PJ-FBR-01</x:v>
      </x:c>
      <x:c r="D161" s="13" t="str">
        <x:v>Aerial</x:v>
      </x:c>
      <x:c r="E161" s="28" t="n">
        <x:v>63.7</x:v>
      </x:c>
      <x:c r="F161" s="28" t="n">
        <x:v>63.84</x:v>
      </x:c>
      <x:c r="G161" s="24" t="n">
        <x:v>739.200000000003</x:v>
      </x:c>
      <x:c r="H161" s="28" t="n">
        <x:v>0.14000000000000057</x:v>
      </x:c>
      <x:c r="I161" s="13" t="str">
        <x:v>Electric utility</x:v>
      </x:c>
      <x:c r="J161" s="13" t="str">
        <x:v>ELE-13</x:v>
      </x:c>
      <x:c r="K161" s="13" t="str">
        <x:v>Electric utility</x:v>
      </x:c>
      <x:c r="L161" s="13" t="str">
        <x:v>Prairie Grid Services</x:v>
      </x:c>
      <x:c r="M161" s="13" t="str">
        <x:v>Prairie County</x:v>
      </x:c>
      <x:c r="N161" s="13" t="str">
        <x:v>Oak Crossing</x:v>
      </x:c>
      <x:c r="O161" s="13" t="str">
        <x:v>State DOT District 5</x:v>
      </x:c>
      <x:c r="P161" s="13" t="str">
        <x:v>No</x:v>
      </x:c>
      <x:c r="Q161" s="13" t="str">
        <x:v>Longest</x:v>
      </x:c>
      <x:c r="R161" s="13" t="str">
        <x:v>PJ-PRM-058</x:v>
      </x:c>
      <x:c r="S161" s="13" t="str">
        <x:v>PJ-PRM-058-BUF</x:v>
      </x:c>
      <x:c r="T161" s="13" t="str">
        <x:v>63.7000-63.8400</x:v>
      </x:c>
      <x:c r="U161" s="13" t="str">
        <x:v>No</x:v>
      </x:c>
      <x:c r="V161" s="13" t="str"/>
      <x:c r="W161" s="13" t="str">
        <x:f>IF(AND(D161="Aerial",OR(I161="Wetland",I161="Gas utility")),"REVIEW","PASS")</x:f>
        <x:v>PASS</x:v>
      </x:c>
      <x:c r="X161" s="13" t="str">
        <x:f>IF(OR(A161="",B161="",D161="",M161="",N161="",O161="",L161="",R161=""),"REVIEW","PASS")</x:f>
        <x:v>PASS</x:v>
      </x:c>
      <x:c r="Y161" s="13" t="n">
        <x:f>COUNTIFS($T$5:$T$189,T161)</x:f>
        <x:v>1</x:v>
      </x:c>
      <x:c r="Z161" s="13" t="str">
        <x:f>IF(Y161=1,"PASS",IF(U161="Yes - overlapping risks","PASS","REVIEW"))</x:f>
        <x:v>PASS</x:v>
      </x:c>
      <x:c r="AA161" s="28" t="n">
        <x:f>IF(COUNTIFS($B$5:B161,B161)=1,H161,0)</x:f>
        <x:v>0.14000000000000057</x:v>
      </x:c>
    </x:row>
    <x:row r="162">
      <x:c r="A162" s="20" t="str">
        <x:v>PJ-S0158</x:v>
      </x:c>
      <x:c r="B162" s="20" t="str">
        <x:v>PJ-B0140</x:v>
      </x:c>
      <x:c r="C162" s="20" t="str">
        <x:v>PJ-FBR-01</x:v>
      </x:c>
      <x:c r="D162" s="20" t="str">
        <x:v>Aerial</x:v>
      </x:c>
      <x:c r="E162" s="29" t="n">
        <x:v>63.84</x:v>
      </x:c>
      <x:c r="F162" s="29" t="n">
        <x:v>64.68</x:v>
      </x:c>
      <x:c r="G162" s="25" t="n">
        <x:v>4435.200000000018</x:v>
      </x:c>
      <x:c r="H162" s="29" t="n">
        <x:v>0.8400000000000034</x:v>
      </x:c>
      <x:c r="I162" s="20" t="str">
        <x:v>No added risk</x:v>
      </x:c>
      <x:c r="J162" s="20" t="str"/>
      <x:c r="K162" s="20" t="str">
        <x:v>Municipality</x:v>
      </x:c>
      <x:c r="L162" s="20" t="str">
        <x:v>City of Oak Crossing</x:v>
      </x:c>
      <x:c r="M162" s="20" t="str">
        <x:v>Prairie County</x:v>
      </x:c>
      <x:c r="N162" s="20" t="str">
        <x:v>Oak Crossing</x:v>
      </x:c>
      <x:c r="O162" s="20" t="str">
        <x:v>State DOT District 5</x:v>
      </x:c>
      <x:c r="P162" s="20" t="str">
        <x:v>No</x:v>
      </x:c>
      <x:c r="Q162" s="20" t="str">
        <x:v>Standard</x:v>
      </x:c>
      <x:c r="R162" s="20" t="str">
        <x:v>PJ-PRM-056</x:v>
      </x:c>
      <x:c r="S162" s="20" t="str">
        <x:v>PJ-PRM-056-BUF</x:v>
      </x:c>
      <x:c r="T162" s="20" t="str">
        <x:v>63.8400-64.6800</x:v>
      </x:c>
      <x:c r="U162" s="20" t="str">
        <x:v>No</x:v>
      </x:c>
      <x:c r="V162" s="20" t="str"/>
      <x:c r="W162" s="20" t="str">
        <x:f>IF(AND(D162="Aerial",OR(I162="Wetland",I162="Gas utility")),"REVIEW","PASS")</x:f>
        <x:v>PASS</x:v>
      </x:c>
      <x:c r="X162" s="20" t="str">
        <x:f>IF(OR(A162="",B162="",D162="",M162="",N162="",O162="",L162="",R162=""),"REVIEW","PASS")</x:f>
        <x:v>PASS</x:v>
      </x:c>
      <x:c r="Y162" s="20" t="n">
        <x:f>COUNTIFS($T$5:$T$189,T162)</x:f>
        <x:v>1</x:v>
      </x:c>
      <x:c r="Z162" s="20" t="str">
        <x:f>IF(Y162=1,"PASS",IF(U162="Yes - overlapping risks","PASS","REVIEW"))</x:f>
        <x:v>PASS</x:v>
      </x:c>
      <x:c r="AA162" s="29" t="n">
        <x:f>IF(COUNTIFS($B$5:B162,B162)=1,H162,0)</x:f>
        <x:v>0.8400000000000034</x:v>
      </x:c>
    </x:row>
    <x:row r="163">
      <x:c r="A163" s="13" t="str">
        <x:v>PJ-S0159</x:v>
      </x:c>
      <x:c r="B163" s="13" t="str">
        <x:v>PJ-B0141</x:v>
      </x:c>
      <x:c r="C163" s="13" t="str">
        <x:v>PJ-FBR-01</x:v>
      </x:c>
      <x:c r="D163" s="13" t="str">
        <x:v>Aerial</x:v>
      </x:c>
      <x:c r="E163" s="28" t="n">
        <x:v>64.68</x:v>
      </x:c>
      <x:c r="F163" s="28" t="n">
        <x:v>64.79</x:v>
      </x:c>
      <x:c r="G163" s="24" t="n">
        <x:v>580.799999999997</x:v>
      </x:c>
      <x:c r="H163" s="28" t="n">
        <x:v>0.10999999999999943</x:v>
      </x:c>
      <x:c r="I163" s="13" t="str">
        <x:v>No added risk</x:v>
      </x:c>
      <x:c r="J163" s="13" t="str"/>
      <x:c r="K163" s="13" t="str">
        <x:v>Municipality</x:v>
      </x:c>
      <x:c r="L163" s="13" t="str">
        <x:v>City of Oak Crossing</x:v>
      </x:c>
      <x:c r="M163" s="13" t="str">
        <x:v>Prairie County</x:v>
      </x:c>
      <x:c r="N163" s="13" t="str">
        <x:v>Oak Crossing</x:v>
      </x:c>
      <x:c r="O163" s="13" t="str">
        <x:v>State DOT District 5</x:v>
      </x:c>
      <x:c r="P163" s="13" t="str">
        <x:v>No</x:v>
      </x:c>
      <x:c r="Q163" s="13" t="str">
        <x:v>Standard</x:v>
      </x:c>
      <x:c r="R163" s="13" t="str">
        <x:v>PJ-PRM-056</x:v>
      </x:c>
      <x:c r="S163" s="13" t="str">
        <x:v>PJ-PRM-056-BUF</x:v>
      </x:c>
      <x:c r="T163" s="13" t="str">
        <x:v>64.6800-64.7900</x:v>
      </x:c>
      <x:c r="U163" s="13" t="str">
        <x:v>No</x:v>
      </x:c>
      <x:c r="V163" s="13" t="str">
        <x:v>Gas utility</x:v>
      </x:c>
      <x:c r="W163" s="13" t="str">
        <x:f>IF(AND(D163="Aerial",OR(I163="Wetland",I163="Gas utility")),"REVIEW","PASS")</x:f>
        <x:v>PASS</x:v>
      </x:c>
      <x:c r="X163" s="13" t="str">
        <x:f>IF(OR(A163="",B163="",D163="",M163="",N163="",O163="",L163="",R163=""),"REVIEW","PASS")</x:f>
        <x:v>PASS</x:v>
      </x:c>
      <x:c r="Y163" s="13" t="n">
        <x:f>COUNTIFS($T$5:$T$189,T163)</x:f>
        <x:v>1</x:v>
      </x:c>
      <x:c r="Z163" s="13" t="str">
        <x:f>IF(Y163=1,"PASS",IF(U163="Yes - overlapping risks","PASS","REVIEW"))</x:f>
        <x:v>PASS</x:v>
      </x:c>
      <x:c r="AA163" s="28" t="n">
        <x:f>IF(COUNTIFS($B$5:B163,B163)=1,H163,0)</x:f>
        <x:v>0.10999999999999943</x:v>
      </x:c>
    </x:row>
    <x:row r="164">
      <x:c r="A164" s="20" t="str">
        <x:v>PJ-S0160</x:v>
      </x:c>
      <x:c r="B164" s="20" t="str">
        <x:v>PJ-B0142</x:v>
      </x:c>
      <x:c r="C164" s="20" t="str">
        <x:v>PJ-FBR-01</x:v>
      </x:c>
      <x:c r="D164" s="20" t="str">
        <x:v>Aerial</x:v>
      </x:c>
      <x:c r="E164" s="29" t="n">
        <x:v>64.79</x:v>
      </x:c>
      <x:c r="F164" s="29" t="n">
        <x:v>65.3</x:v>
      </x:c>
      <x:c r="G164" s="25" t="n">
        <x:v>2692.799999999952</x:v>
      </x:c>
      <x:c r="H164" s="29" t="n">
        <x:v>0.5099999999999909</x:v>
      </x:c>
      <x:c r="I164" s="20" t="str">
        <x:v>No added risk</x:v>
      </x:c>
      <x:c r="J164" s="20" t="str"/>
      <x:c r="K164" s="20" t="str">
        <x:v>Municipality</x:v>
      </x:c>
      <x:c r="L164" s="20" t="str">
        <x:v>City of Oak Crossing</x:v>
      </x:c>
      <x:c r="M164" s="20" t="str">
        <x:v>Prairie County</x:v>
      </x:c>
      <x:c r="N164" s="20" t="str">
        <x:v>Oak Crossing</x:v>
      </x:c>
      <x:c r="O164" s="20" t="str">
        <x:v>State DOT District 5</x:v>
      </x:c>
      <x:c r="P164" s="20" t="str">
        <x:v>No</x:v>
      </x:c>
      <x:c r="Q164" s="20" t="str">
        <x:v>Standard</x:v>
      </x:c>
      <x:c r="R164" s="20" t="str">
        <x:v>PJ-PRM-056</x:v>
      </x:c>
      <x:c r="S164" s="20" t="str">
        <x:v>PJ-PRM-056-BUF</x:v>
      </x:c>
      <x:c r="T164" s="20" t="str">
        <x:v>64.7900-65.3000</x:v>
      </x:c>
      <x:c r="U164" s="20" t="str">
        <x:v>No</x:v>
      </x:c>
      <x:c r="V164" s="20" t="str"/>
      <x:c r="W164" s="20" t="str">
        <x:f>IF(AND(D164="Aerial",OR(I164="Wetland",I164="Gas utility")),"REVIEW","PASS")</x:f>
        <x:v>PASS</x:v>
      </x:c>
      <x:c r="X164" s="20" t="str">
        <x:f>IF(OR(A164="",B164="",D164="",M164="",N164="",O164="",L164="",R164=""),"REVIEW","PASS")</x:f>
        <x:v>PASS</x:v>
      </x:c>
      <x:c r="Y164" s="20" t="n">
        <x:f>COUNTIFS($T$5:$T$189,T164)</x:f>
        <x:v>1</x:v>
      </x:c>
      <x:c r="Z164" s="20" t="str">
        <x:f>IF(Y164=1,"PASS",IF(U164="Yes - overlapping risks","PASS","REVIEW"))</x:f>
        <x:v>PASS</x:v>
      </x:c>
      <x:c r="AA164" s="29" t="n">
        <x:f>IF(COUNTIFS($B$5:B164,B164)=1,H164,0)</x:f>
        <x:v>0.5099999999999909</x:v>
      </x:c>
    </x:row>
    <x:row r="165">
      <x:c r="A165" s="13" t="str">
        <x:v>PJ-S0161</x:v>
      </x:c>
      <x:c r="B165" s="13" t="str">
        <x:v>PJ-B0143</x:v>
      </x:c>
      <x:c r="C165" s="13" t="str">
        <x:v>PJ-FBR-01</x:v>
      </x:c>
      <x:c r="D165" s="13" t="str">
        <x:v>Aerial</x:v>
      </x:c>
      <x:c r="E165" s="28" t="n">
        <x:v>65.3</x:v>
      </x:c>
      <x:c r="F165" s="28" t="n">
        <x:v>65.47</x:v>
      </x:c>
      <x:c r="G165" s="24" t="n">
        <x:v>897.600000000009</x:v>
      </x:c>
      <x:c r="H165" s="28" t="n">
        <x:v>0.1700000000000017</x:v>
      </x:c>
      <x:c r="I165" s="13" t="str">
        <x:v>No added risk</x:v>
      </x:c>
      <x:c r="J165" s="13" t="str"/>
      <x:c r="K165" s="13" t="str">
        <x:v>County</x:v>
      </x:c>
      <x:c r="L165" s="13" t="str">
        <x:v>Prairie County</x:v>
      </x:c>
      <x:c r="M165" s="13" t="str">
        <x:v>Prairie County</x:v>
      </x:c>
      <x:c r="N165" s="13" t="str">
        <x:v>Unincorporated</x:v>
      </x:c>
      <x:c r="O165" s="13" t="str">
        <x:v>State DOT District 5</x:v>
      </x:c>
      <x:c r="P165" s="13" t="str">
        <x:v>No</x:v>
      </x:c>
      <x:c r="Q165" s="13" t="str">
        <x:v>Standard</x:v>
      </x:c>
      <x:c r="R165" s="13" t="str">
        <x:v>PJ-PRM-052</x:v>
      </x:c>
      <x:c r="S165" s="13" t="str">
        <x:v>PJ-PRM-052-BUF</x:v>
      </x:c>
      <x:c r="T165" s="13" t="str">
        <x:v>65.3000-65.4700</x:v>
      </x:c>
      <x:c r="U165" s="13" t="str">
        <x:v>No</x:v>
      </x:c>
      <x:c r="V165" s="13" t="str"/>
      <x:c r="W165" s="13" t="str">
        <x:f>IF(AND(D165="Aerial",OR(I165="Wetland",I165="Gas utility")),"REVIEW","PASS")</x:f>
        <x:v>PASS</x:v>
      </x:c>
      <x:c r="X165" s="13" t="str">
        <x:f>IF(OR(A165="",B165="",D165="",M165="",N165="",O165="",L165="",R165=""),"REVIEW","PASS")</x:f>
        <x:v>PASS</x:v>
      </x:c>
      <x:c r="Y165" s="13" t="n">
        <x:f>COUNTIFS($T$5:$T$189,T165)</x:f>
        <x:v>1</x:v>
      </x:c>
      <x:c r="Z165" s="13" t="str">
        <x:f>IF(Y165=1,"PASS",IF(U165="Yes - overlapping risks","PASS","REVIEW"))</x:f>
        <x:v>PASS</x:v>
      </x:c>
      <x:c r="AA165" s="28" t="n">
        <x:f>IF(COUNTIFS($B$5:B165,B165)=1,H165,0)</x:f>
        <x:v>0.1700000000000017</x:v>
      </x:c>
    </x:row>
    <x:row r="166">
      <x:c r="A166" s="20" t="str">
        <x:v>PJ-S0162</x:v>
      </x:c>
      <x:c r="B166" s="20" t="str">
        <x:v>PJ-B0144</x:v>
      </x:c>
      <x:c r="C166" s="20" t="str">
        <x:v>PJ-FBR-01</x:v>
      </x:c>
      <x:c r="D166" s="20" t="str">
        <x:v>Aerial</x:v>
      </x:c>
      <x:c r="E166" s="29" t="n">
        <x:v>65.47</x:v>
      </x:c>
      <x:c r="F166" s="29" t="n">
        <x:v>65.69</x:v>
      </x:c>
      <x:c r="G166" s="25" t="n">
        <x:v>1161.599999999994</x:v>
      </x:c>
      <x:c r="H166" s="29" t="n">
        <x:v>0.21999999999999886</x:v>
      </x:c>
      <x:c r="I166" s="20" t="str">
        <x:v>No added risk</x:v>
      </x:c>
      <x:c r="J166" s="20" t="str"/>
      <x:c r="K166" s="20" t="str">
        <x:v>County</x:v>
      </x:c>
      <x:c r="L166" s="20" t="str">
        <x:v>Prairie County</x:v>
      </x:c>
      <x:c r="M166" s="20" t="str">
        <x:v>Prairie County</x:v>
      </x:c>
      <x:c r="N166" s="20" t="str">
        <x:v>Unincorporated</x:v>
      </x:c>
      <x:c r="O166" s="20" t="str">
        <x:v>State DOT District 5</x:v>
      </x:c>
      <x:c r="P166" s="20" t="str">
        <x:v>No</x:v>
      </x:c>
      <x:c r="Q166" s="20" t="str">
        <x:v>Standard</x:v>
      </x:c>
      <x:c r="R166" s="20" t="str">
        <x:v>PJ-PRM-052</x:v>
      </x:c>
      <x:c r="S166" s="20" t="str">
        <x:v>PJ-PRM-052-BUF</x:v>
      </x:c>
      <x:c r="T166" s="20" t="str">
        <x:v>65.4700-65.6900</x:v>
      </x:c>
      <x:c r="U166" s="20" t="str">
        <x:v>No</x:v>
      </x:c>
      <x:c r="V166" s="20" t="str">
        <x:v>Wetland</x:v>
      </x:c>
      <x:c r="W166" s="20" t="str">
        <x:f>IF(AND(D166="Aerial",OR(I166="Wetland",I166="Gas utility")),"REVIEW","PASS")</x:f>
        <x:v>PASS</x:v>
      </x:c>
      <x:c r="X166" s="20" t="str">
        <x:f>IF(OR(A166="",B166="",D166="",M166="",N166="",O166="",L166="",R166=""),"REVIEW","PASS")</x:f>
        <x:v>PASS</x:v>
      </x:c>
      <x:c r="Y166" s="20" t="n">
        <x:f>COUNTIFS($T$5:$T$189,T166)</x:f>
        <x:v>1</x:v>
      </x:c>
      <x:c r="Z166" s="20" t="str">
        <x:f>IF(Y166=1,"PASS",IF(U166="Yes - overlapping risks","PASS","REVIEW"))</x:f>
        <x:v>PASS</x:v>
      </x:c>
      <x:c r="AA166" s="29" t="n">
        <x:f>IF(COUNTIFS($B$5:B166,B166)=1,H166,0)</x:f>
        <x:v>0.21999999999999886</x:v>
      </x:c>
    </x:row>
    <x:row r="167">
      <x:c r="A167" s="13" t="str">
        <x:v>PJ-S0163</x:v>
      </x:c>
      <x:c r="B167" s="13" t="str">
        <x:v>PJ-B0145</x:v>
      </x:c>
      <x:c r="C167" s="13" t="str">
        <x:v>PJ-FBR-01</x:v>
      </x:c>
      <x:c r="D167" s="13" t="str">
        <x:v>Aerial</x:v>
      </x:c>
      <x:c r="E167" s="28" t="n">
        <x:v>65.69</x:v>
      </x:c>
      <x:c r="F167" s="28" t="n">
        <x:v>68</x:v>
      </x:c>
      <x:c r="G167" s="24" t="n">
        <x:v>12196.800000000012</x:v>
      </x:c>
      <x:c r="H167" s="28" t="n">
        <x:v>2.3100000000000023</x:v>
      </x:c>
      <x:c r="I167" s="13" t="str">
        <x:v>No added risk</x:v>
      </x:c>
      <x:c r="J167" s="13" t="str"/>
      <x:c r="K167" s="13" t="str">
        <x:v>County</x:v>
      </x:c>
      <x:c r="L167" s="13" t="str">
        <x:v>Prairie County</x:v>
      </x:c>
      <x:c r="M167" s="13" t="str">
        <x:v>Prairie County</x:v>
      </x:c>
      <x:c r="N167" s="13" t="str">
        <x:v>Unincorporated</x:v>
      </x:c>
      <x:c r="O167" s="13" t="str">
        <x:v>State DOT District 5</x:v>
      </x:c>
      <x:c r="P167" s="13" t="str">
        <x:v>No</x:v>
      </x:c>
      <x:c r="Q167" s="13" t="str">
        <x:v>Standard</x:v>
      </x:c>
      <x:c r="R167" s="13" t="str">
        <x:v>PJ-PRM-052</x:v>
      </x:c>
      <x:c r="S167" s="13" t="str">
        <x:v>PJ-PRM-052-BUF</x:v>
      </x:c>
      <x:c r="T167" s="13" t="str">
        <x:v>65.6900-68.0000</x:v>
      </x:c>
      <x:c r="U167" s="13" t="str">
        <x:v>No</x:v>
      </x:c>
      <x:c r="V167" s="13" t="str"/>
      <x:c r="W167" s="13" t="str">
        <x:f>IF(AND(D167="Aerial",OR(I167="Wetland",I167="Gas utility")),"REVIEW","PASS")</x:f>
        <x:v>PASS</x:v>
      </x:c>
      <x:c r="X167" s="13" t="str">
        <x:f>IF(OR(A167="",B167="",D167="",M167="",N167="",O167="",L167="",R167=""),"REVIEW","PASS")</x:f>
        <x:v>PASS</x:v>
      </x:c>
      <x:c r="Y167" s="13" t="n">
        <x:f>COUNTIFS($T$5:$T$189,T167)</x:f>
        <x:v>1</x:v>
      </x:c>
      <x:c r="Z167" s="13" t="str">
        <x:f>IF(Y167=1,"PASS",IF(U167="Yes - overlapping risks","PASS","REVIEW"))</x:f>
        <x:v>PASS</x:v>
      </x:c>
      <x:c r="AA167" s="28" t="n">
        <x:f>IF(COUNTIFS($B$5:B167,B167)=1,H167,0)</x:f>
        <x:v>2.3100000000000023</x:v>
      </x:c>
    </x:row>
    <x:row r="168">
      <x:c r="A168" s="20" t="str">
        <x:v>PJ-S0164</x:v>
      </x:c>
      <x:c r="B168" s="20" t="str">
        <x:v>PJ-B0146</x:v>
      </x:c>
      <x:c r="C168" s="20" t="str">
        <x:v>PJ-FBR-01</x:v>
      </x:c>
      <x:c r="D168" s="20" t="str">
        <x:v>Aerial</x:v>
      </x:c>
      <x:c r="E168" s="29" t="n">
        <x:v>68</x:v>
      </x:c>
      <x:c r="F168" s="29" t="n">
        <x:v>68.1</x:v>
      </x:c>
      <x:c r="G168" s="25" t="n">
        <x:v>527.99999999997</x:v>
      </x:c>
      <x:c r="H168" s="29" t="n">
        <x:v>0.09999999999999432</x:v>
      </x:c>
      <x:c r="I168" s="20" t="str">
        <x:v>Federal land</x:v>
      </x:c>
      <x:c r="J168" s="20" t="str">
        <x:v>FED-02</x:v>
      </x:c>
      <x:c r="K168" s="20" t="str">
        <x:v>Federal land</x:v>
      </x:c>
      <x:c r="L168" s="20" t="str">
        <x:v>Prairie National Grassland Office</x:v>
      </x:c>
      <x:c r="M168" s="20" t="str">
        <x:v>Prairie County</x:v>
      </x:c>
      <x:c r="N168" s="20" t="str">
        <x:v>Unincorporated</x:v>
      </x:c>
      <x:c r="O168" s="20" t="str">
        <x:v>State DOT District 5</x:v>
      </x:c>
      <x:c r="P168" s="20" t="str">
        <x:v>No</x:v>
      </x:c>
      <x:c r="Q168" s="20" t="str">
        <x:v>Longest</x:v>
      </x:c>
      <x:c r="R168" s="20" t="str">
        <x:v>PJ-PRM-059</x:v>
      </x:c>
      <x:c r="S168" s="20" t="str">
        <x:v>PJ-PRM-059-BUF</x:v>
      </x:c>
      <x:c r="T168" s="20" t="str">
        <x:v>68.0000-68.1000</x:v>
      </x:c>
      <x:c r="U168" s="20" t="str">
        <x:v>No</x:v>
      </x:c>
      <x:c r="V168" s="20" t="str"/>
      <x:c r="W168" s="20" t="str">
        <x:f>IF(AND(D168="Aerial",OR(I168="Wetland",I168="Gas utility")),"REVIEW","PASS")</x:f>
        <x:v>PASS</x:v>
      </x:c>
      <x:c r="X168" s="20" t="str">
        <x:f>IF(OR(A168="",B168="",D168="",M168="",N168="",O168="",L168="",R168=""),"REVIEW","PASS")</x:f>
        <x:v>PASS</x:v>
      </x:c>
      <x:c r="Y168" s="20" t="n">
        <x:f>COUNTIFS($T$5:$T$189,T168)</x:f>
        <x:v>1</x:v>
      </x:c>
      <x:c r="Z168" s="20" t="str">
        <x:f>IF(Y168=1,"PASS",IF(U168="Yes - overlapping risks","PASS","REVIEW"))</x:f>
        <x:v>PASS</x:v>
      </x:c>
      <x:c r="AA168" s="29" t="n">
        <x:f>IF(COUNTIFS($B$5:B168,B168)=1,H168,0)</x:f>
        <x:v>0.09999999999999432</x:v>
      </x:c>
    </x:row>
    <x:row r="169">
      <x:c r="A169" s="13" t="str">
        <x:v>PJ-S0165</x:v>
      </x:c>
      <x:c r="B169" s="13" t="str">
        <x:v>PJ-B0147</x:v>
      </x:c>
      <x:c r="C169" s="13" t="str">
        <x:v>PJ-FBR-01</x:v>
      </x:c>
      <x:c r="D169" s="13" t="str">
        <x:v>Buried</x:v>
      </x:c>
      <x:c r="E169" s="28" t="n">
        <x:v>68.1</x:v>
      </x:c>
      <x:c r="F169" s="28" t="n">
        <x:v>68.2</x:v>
      </x:c>
      <x:c r="G169" s="24" t="n">
        <x:v>528.000000000045</x:v>
      </x:c>
      <x:c r="H169" s="28" t="n">
        <x:v>0.10000000000000853</x:v>
      </x:c>
      <x:c r="I169" s="13" t="str">
        <x:v>Federal land</x:v>
      </x:c>
      <x:c r="J169" s="13" t="str">
        <x:v>FED-02</x:v>
      </x:c>
      <x:c r="K169" s="13" t="str">
        <x:v>Federal land</x:v>
      </x:c>
      <x:c r="L169" s="13" t="str">
        <x:v>Prairie National Grassland Office</x:v>
      </x:c>
      <x:c r="M169" s="13" t="str">
        <x:v>Prairie County</x:v>
      </x:c>
      <x:c r="N169" s="13" t="str">
        <x:v>Unincorporated</x:v>
      </x:c>
      <x:c r="O169" s="13" t="str">
        <x:v>State DOT District 5</x:v>
      </x:c>
      <x:c r="P169" s="13" t="str">
        <x:v>No</x:v>
      </x:c>
      <x:c r="Q169" s="13" t="str">
        <x:v>Longest</x:v>
      </x:c>
      <x:c r="R169" s="13" t="str">
        <x:v>PJ-PRM-059</x:v>
      </x:c>
      <x:c r="S169" s="13" t="str">
        <x:v>PJ-PRM-059-BUF</x:v>
      </x:c>
      <x:c r="T169" s="13" t="str">
        <x:v>68.1000-68.2000</x:v>
      </x:c>
      <x:c r="U169" s="13" t="str">
        <x:v>No</x:v>
      </x:c>
      <x:c r="V169" s="13" t="str"/>
      <x:c r="W169" s="13" t="str">
        <x:f>IF(AND(D169="Aerial",OR(I169="Wetland",I169="Gas utility")),"REVIEW","PASS")</x:f>
        <x:v>PASS</x:v>
      </x:c>
      <x:c r="X169" s="13" t="str">
        <x:f>IF(OR(A169="",B169="",D169="",M169="",N169="",O169="",L169="",R169=""),"REVIEW","PASS")</x:f>
        <x:v>PASS</x:v>
      </x:c>
      <x:c r="Y169" s="13" t="n">
        <x:f>COUNTIFS($T$5:$T$189,T169)</x:f>
        <x:v>1</x:v>
      </x:c>
      <x:c r="Z169" s="13" t="str">
        <x:f>IF(Y169=1,"PASS",IF(U169="Yes - overlapping risks","PASS","REVIEW"))</x:f>
        <x:v>PASS</x:v>
      </x:c>
      <x:c r="AA169" s="28" t="n">
        <x:f>IF(COUNTIFS($B$5:B169,B169)=1,H169,0)</x:f>
        <x:v>0.10000000000000853</x:v>
      </x:c>
    </x:row>
    <x:row r="170">
      <x:c r="A170" s="20" t="str">
        <x:v>PJ-S0166</x:v>
      </x:c>
      <x:c r="B170" s="20" t="str">
        <x:v>PJ-B0148</x:v>
      </x:c>
      <x:c r="C170" s="20" t="str">
        <x:v>PJ-FBR-01</x:v>
      </x:c>
      <x:c r="D170" s="20" t="str">
        <x:v>Buried</x:v>
      </x:c>
      <x:c r="E170" s="29" t="n">
        <x:v>68.2</x:v>
      </x:c>
      <x:c r="F170" s="29" t="n">
        <x:v>68.5</x:v>
      </x:c>
      <x:c r="G170" s="25" t="n">
        <x:v>1583.999999999985</x:v>
      </x:c>
      <x:c r="H170" s="29" t="n">
        <x:v>0.29999999999999716</x:v>
      </x:c>
      <x:c r="I170" s="20" t="str">
        <x:v>Federal land</x:v>
      </x:c>
      <x:c r="J170" s="20" t="str">
        <x:v>FED-02</x:v>
      </x:c>
      <x:c r="K170" s="20" t="str">
        <x:v>Federal land</x:v>
      </x:c>
      <x:c r="L170" s="20" t="str">
        <x:v>Prairie National Grassland Office</x:v>
      </x:c>
      <x:c r="M170" s="20" t="str">
        <x:v>Prairie County</x:v>
      </x:c>
      <x:c r="N170" s="20" t="str">
        <x:v>Unincorporated</x:v>
      </x:c>
      <x:c r="O170" s="20" t="str">
        <x:v>State DOT District 5</x:v>
      </x:c>
      <x:c r="P170" s="20" t="str">
        <x:v>No</x:v>
      </x:c>
      <x:c r="Q170" s="20" t="str">
        <x:v>Longest</x:v>
      </x:c>
      <x:c r="R170" s="20" t="str">
        <x:v>PJ-PRM-059</x:v>
      </x:c>
      <x:c r="S170" s="20" t="str">
        <x:v>PJ-PRM-059-BUF</x:v>
      </x:c>
      <x:c r="T170" s="20" t="str">
        <x:v>68.2000-68.5000</x:v>
      </x:c>
      <x:c r="U170" s="20" t="str">
        <x:v>Yes - overlapping risks</x:v>
      </x:c>
      <x:c r="V170" s="20" t="str"/>
      <x:c r="W170" s="20" t="str">
        <x:f>IF(AND(D170="Aerial",OR(I170="Wetland",I170="Gas utility")),"REVIEW","PASS")</x:f>
        <x:v>PASS</x:v>
      </x:c>
      <x:c r="X170" s="20" t="str">
        <x:f>IF(OR(A170="",B170="",D170="",M170="",N170="",O170="",L170="",R170=""),"REVIEW","PASS")</x:f>
        <x:v>PASS</x:v>
      </x:c>
      <x:c r="Y170" s="20" t="n">
        <x:f>COUNTIFS($T$5:$T$189,T170)</x:f>
        <x:v>2</x:v>
      </x:c>
      <x:c r="Z170" s="20" t="str">
        <x:f>IF(Y170=1,"PASS",IF(U170="Yes - overlapping risks","PASS","REVIEW"))</x:f>
        <x:v>PASS</x:v>
      </x:c>
      <x:c r="AA170" s="29" t="n">
        <x:f>IF(COUNTIFS($B$5:B170,B170)=1,H170,0)</x:f>
        <x:v>0.29999999999999716</x:v>
      </x:c>
    </x:row>
    <x:row r="171">
      <x:c r="A171" s="13" t="str">
        <x:v>PJ-S0167</x:v>
      </x:c>
      <x:c r="B171" s="13" t="str">
        <x:v>PJ-B0148</x:v>
      </x:c>
      <x:c r="C171" s="13" t="str">
        <x:v>PJ-FBR-01</x:v>
      </x:c>
      <x:c r="D171" s="13" t="str">
        <x:v>Buried</x:v>
      </x:c>
      <x:c r="E171" s="28" t="n">
        <x:v>68.2</x:v>
      </x:c>
      <x:c r="F171" s="28" t="n">
        <x:v>68.5</x:v>
      </x:c>
      <x:c r="G171" s="24" t="n">
        <x:v>1583.999999999985</x:v>
      </x:c>
      <x:c r="H171" s="28" t="n">
        <x:v>0.29999999999999716</x:v>
      </x:c>
      <x:c r="I171" s="13" t="str">
        <x:v>Wetland</x:v>
      </x:c>
      <x:c r="J171" s="13" t="str">
        <x:v>WTL-26</x:v>
      </x:c>
      <x:c r="K171" s="13" t="str">
        <x:v>Wetland</x:v>
      </x:c>
      <x:c r="L171" s="13" t="str">
        <x:v>Regional Wetland Review Office</x:v>
      </x:c>
      <x:c r="M171" s="13" t="str">
        <x:v>Prairie County</x:v>
      </x:c>
      <x:c r="N171" s="13" t="str">
        <x:v>Unincorporated</x:v>
      </x:c>
      <x:c r="O171" s="13" t="str">
        <x:v>State DOT District 5</x:v>
      </x:c>
      <x:c r="P171" s="13" t="str">
        <x:v>No</x:v>
      </x:c>
      <x:c r="Q171" s="13" t="str">
        <x:v>Standard</x:v>
      </x:c>
      <x:c r="R171" s="13" t="str">
        <x:v>PJ-PRM-060</x:v>
      </x:c>
      <x:c r="S171" s="13" t="str">
        <x:v>PJ-PRM-060-BUF</x:v>
      </x:c>
      <x:c r="T171" s="13" t="str">
        <x:v>68.2000-68.5000</x:v>
      </x:c>
      <x:c r="U171" s="13" t="str">
        <x:v>Yes - overlapping risks</x:v>
      </x:c>
      <x:c r="V171" s="13" t="str"/>
      <x:c r="W171" s="13" t="str">
        <x:f>IF(AND(D171="Aerial",OR(I171="Wetland",I171="Gas utility")),"REVIEW","PASS")</x:f>
        <x:v>PASS</x:v>
      </x:c>
      <x:c r="X171" s="13" t="str">
        <x:f>IF(OR(A171="",B171="",D171="",M171="",N171="",O171="",L171="",R171=""),"REVIEW","PASS")</x:f>
        <x:v>PASS</x:v>
      </x:c>
      <x:c r="Y171" s="13" t="n">
        <x:f>COUNTIFS($T$5:$T$189,T171)</x:f>
        <x:v>2</x:v>
      </x:c>
      <x:c r="Z171" s="13" t="str">
        <x:f>IF(Y171=1,"PASS",IF(U171="Yes - overlapping risks","PASS","REVIEW"))</x:f>
        <x:v>PASS</x:v>
      </x:c>
      <x:c r="AA171" s="28" t="n">
        <x:f>IF(COUNTIFS($B$5:B171,B171)=1,H171,0)</x:f>
        <x:v>0</x:v>
      </x:c>
    </x:row>
    <x:row r="172">
      <x:c r="A172" s="20" t="str">
        <x:v>PJ-S0168</x:v>
      </x:c>
      <x:c r="B172" s="20" t="str">
        <x:v>PJ-B0149</x:v>
      </x:c>
      <x:c r="C172" s="20" t="str">
        <x:v>PJ-FBR-01</x:v>
      </x:c>
      <x:c r="D172" s="20" t="str">
        <x:v>Buried</x:v>
      </x:c>
      <x:c r="E172" s="29" t="n">
        <x:v>68.5</x:v>
      </x:c>
      <x:c r="F172" s="29" t="n">
        <x:v>68.95</x:v>
      </x:c>
      <x:c r="G172" s="25" t="n">
        <x:v>2376.000000000015</x:v>
      </x:c>
      <x:c r="H172" s="29" t="n">
        <x:v>0.45000000000000284</x:v>
      </x:c>
      <x:c r="I172" s="20" t="str">
        <x:v>Federal land</x:v>
      </x:c>
      <x:c r="J172" s="20" t="str">
        <x:v>FED-02</x:v>
      </x:c>
      <x:c r="K172" s="20" t="str">
        <x:v>Federal land</x:v>
      </x:c>
      <x:c r="L172" s="20" t="str">
        <x:v>Prairie National Grassland Office</x:v>
      </x:c>
      <x:c r="M172" s="20" t="str">
        <x:v>Prairie County</x:v>
      </x:c>
      <x:c r="N172" s="20" t="str">
        <x:v>Unincorporated</x:v>
      </x:c>
      <x:c r="O172" s="20" t="str">
        <x:v>State DOT District 5</x:v>
      </x:c>
      <x:c r="P172" s="20" t="str">
        <x:v>No</x:v>
      </x:c>
      <x:c r="Q172" s="20" t="str">
        <x:v>Longest</x:v>
      </x:c>
      <x:c r="R172" s="20" t="str">
        <x:v>PJ-PRM-059</x:v>
      </x:c>
      <x:c r="S172" s="20" t="str">
        <x:v>PJ-PRM-059-BUF</x:v>
      </x:c>
      <x:c r="T172" s="20" t="str">
        <x:v>68.5000-68.9500</x:v>
      </x:c>
      <x:c r="U172" s="20" t="str">
        <x:v>No</x:v>
      </x:c>
      <x:c r="V172" s="20" t="str"/>
      <x:c r="W172" s="20" t="str">
        <x:f>IF(AND(D172="Aerial",OR(I172="Wetland",I172="Gas utility")),"REVIEW","PASS")</x:f>
        <x:v>PASS</x:v>
      </x:c>
      <x:c r="X172" s="20" t="str">
        <x:f>IF(OR(A172="",B172="",D172="",M172="",N172="",O172="",L172="",R172=""),"REVIEW","PASS")</x:f>
        <x:v>PASS</x:v>
      </x:c>
      <x:c r="Y172" s="20" t="n">
        <x:f>COUNTIFS($T$5:$T$189,T172)</x:f>
        <x:v>1</x:v>
      </x:c>
      <x:c r="Z172" s="20" t="str">
        <x:f>IF(Y172=1,"PASS",IF(U172="Yes - overlapping risks","PASS","REVIEW"))</x:f>
        <x:v>PASS</x:v>
      </x:c>
      <x:c r="AA172" s="29" t="n">
        <x:f>IF(COUNTIFS($B$5:B172,B172)=1,H172,0)</x:f>
        <x:v>0.45000000000000284</x:v>
      </x:c>
    </x:row>
    <x:row r="173">
      <x:c r="A173" s="13" t="str">
        <x:v>PJ-S0169</x:v>
      </x:c>
      <x:c r="B173" s="13" t="str">
        <x:v>PJ-B0150</x:v>
      </x:c>
      <x:c r="C173" s="13" t="str">
        <x:v>PJ-FBR-01</x:v>
      </x:c>
      <x:c r="D173" s="13" t="str">
        <x:v>Buried</x:v>
      </x:c>
      <x:c r="E173" s="28" t="n">
        <x:v>68.95</x:v>
      </x:c>
      <x:c r="F173" s="28" t="n">
        <x:v>69.09</x:v>
      </x:c>
      <x:c r="G173" s="24" t="n">
        <x:v>739.200000000003</x:v>
      </x:c>
      <x:c r="H173" s="28" t="n">
        <x:v>0.14000000000000057</x:v>
      </x:c>
      <x:c r="I173" s="13" t="str">
        <x:v>Federal land</x:v>
      </x:c>
      <x:c r="J173" s="13" t="str">
        <x:v>FED-02</x:v>
      </x:c>
      <x:c r="K173" s="13" t="str">
        <x:v>Federal land</x:v>
      </x:c>
      <x:c r="L173" s="13" t="str">
        <x:v>Prairie National Grassland Office</x:v>
      </x:c>
      <x:c r="M173" s="13" t="str">
        <x:v>Prairie County</x:v>
      </x:c>
      <x:c r="N173" s="13" t="str">
        <x:v>Unincorporated</x:v>
      </x:c>
      <x:c r="O173" s="13" t="str">
        <x:v>State DOT District 5</x:v>
      </x:c>
      <x:c r="P173" s="13" t="str">
        <x:v>No</x:v>
      </x:c>
      <x:c r="Q173" s="13" t="str">
        <x:v>Longest</x:v>
      </x:c>
      <x:c r="R173" s="13" t="str">
        <x:v>PJ-PRM-059</x:v>
      </x:c>
      <x:c r="S173" s="13" t="str">
        <x:v>PJ-PRM-059-BUF</x:v>
      </x:c>
      <x:c r="T173" s="13" t="str">
        <x:v>68.9500-69.0900</x:v>
      </x:c>
      <x:c r="U173" s="13" t="str">
        <x:v>Yes - overlapping risks</x:v>
      </x:c>
      <x:c r="V173" s="13" t="str"/>
      <x:c r="W173" s="13" t="str">
        <x:f>IF(AND(D173="Aerial",OR(I173="Wetland",I173="Gas utility")),"REVIEW","PASS")</x:f>
        <x:v>PASS</x:v>
      </x:c>
      <x:c r="X173" s="13" t="str">
        <x:f>IF(OR(A173="",B173="",D173="",M173="",N173="",O173="",L173="",R173=""),"REVIEW","PASS")</x:f>
        <x:v>PASS</x:v>
      </x:c>
      <x:c r="Y173" s="13" t="n">
        <x:f>COUNTIFS($T$5:$T$189,T173)</x:f>
        <x:v>3</x:v>
      </x:c>
      <x:c r="Z173" s="13" t="str">
        <x:f>IF(Y173=1,"PASS",IF(U173="Yes - overlapping risks","PASS","REVIEW"))</x:f>
        <x:v>PASS</x:v>
      </x:c>
      <x:c r="AA173" s="28" t="n">
        <x:f>IF(COUNTIFS($B$5:B173,B173)=1,H173,0)</x:f>
        <x:v>0.14000000000000057</x:v>
      </x:c>
    </x:row>
    <x:row r="174">
      <x:c r="A174" s="20" t="str">
        <x:v>PJ-S0170</x:v>
      </x:c>
      <x:c r="B174" s="20" t="str">
        <x:v>PJ-B0150</x:v>
      </x:c>
      <x:c r="C174" s="20" t="str">
        <x:v>PJ-FBR-01</x:v>
      </x:c>
      <x:c r="D174" s="20" t="str">
        <x:v>Buried</x:v>
      </x:c>
      <x:c r="E174" s="29" t="n">
        <x:v>68.95</x:v>
      </x:c>
      <x:c r="F174" s="29" t="n">
        <x:v>69.09</x:v>
      </x:c>
      <x:c r="G174" s="25" t="n">
        <x:v>739.200000000003</x:v>
      </x:c>
      <x:c r="H174" s="29" t="n">
        <x:v>0.14000000000000057</x:v>
      </x:c>
      <x:c r="I174" s="20" t="str">
        <x:v>Electric utility</x:v>
      </x:c>
      <x:c r="J174" s="20" t="str">
        <x:v>ELE-14</x:v>
      </x:c>
      <x:c r="K174" s="20" t="str">
        <x:v>Electric utility</x:v>
      </x:c>
      <x:c r="L174" s="20" t="str">
        <x:v>Midland Electric Cooperative</x:v>
      </x:c>
      <x:c r="M174" s="20" t="str">
        <x:v>Prairie County</x:v>
      </x:c>
      <x:c r="N174" s="20" t="str">
        <x:v>Unincorporated</x:v>
      </x:c>
      <x:c r="O174" s="20" t="str">
        <x:v>State DOT District 5</x:v>
      </x:c>
      <x:c r="P174" s="20" t="str">
        <x:v>No</x:v>
      </x:c>
      <x:c r="Q174" s="20" t="str">
        <x:v>Longest</x:v>
      </x:c>
      <x:c r="R174" s="20" t="str">
        <x:v>PJ-PRM-061</x:v>
      </x:c>
      <x:c r="S174" s="20" t="str">
        <x:v>PJ-PRM-061-BUF</x:v>
      </x:c>
      <x:c r="T174" s="20" t="str">
        <x:v>68.9500-69.0900</x:v>
      </x:c>
      <x:c r="U174" s="20" t="str">
        <x:v>Yes - overlapping risks</x:v>
      </x:c>
      <x:c r="V174" s="20" t="str"/>
      <x:c r="W174" s="20" t="str">
        <x:f>IF(AND(D174="Aerial",OR(I174="Wetland",I174="Gas utility")),"REVIEW","PASS")</x:f>
        <x:v>PASS</x:v>
      </x:c>
      <x:c r="X174" s="20" t="str">
        <x:f>IF(OR(A174="",B174="",D174="",M174="",N174="",O174="",L174="",R174=""),"REVIEW","PASS")</x:f>
        <x:v>PASS</x:v>
      </x:c>
      <x:c r="Y174" s="20" t="n">
        <x:f>COUNTIFS($T$5:$T$189,T174)</x:f>
        <x:v>3</x:v>
      </x:c>
      <x:c r="Z174" s="20" t="str">
        <x:f>IF(Y174=1,"PASS",IF(U174="Yes - overlapping risks","PASS","REVIEW"))</x:f>
        <x:v>PASS</x:v>
      </x:c>
      <x:c r="AA174" s="29" t="n">
        <x:f>IF(COUNTIFS($B$5:B174,B174)=1,H174,0)</x:f>
        <x:v>0</x:v>
      </x:c>
    </x:row>
    <x:row r="175">
      <x:c r="A175" s="13" t="str">
        <x:v>PJ-S0171</x:v>
      </x:c>
      <x:c r="B175" s="13" t="str">
        <x:v>PJ-B0150</x:v>
      </x:c>
      <x:c r="C175" s="13" t="str">
        <x:v>PJ-FBR-01</x:v>
      </x:c>
      <x:c r="D175" s="13" t="str">
        <x:v>Buried</x:v>
      </x:c>
      <x:c r="E175" s="28" t="n">
        <x:v>68.95</x:v>
      </x:c>
      <x:c r="F175" s="28" t="n">
        <x:v>69.09</x:v>
      </x:c>
      <x:c r="G175" s="24" t="n">
        <x:v>739.200000000003</x:v>
      </x:c>
      <x:c r="H175" s="28" t="n">
        <x:v>0.14000000000000057</x:v>
      </x:c>
      <x:c r="I175" s="13" t="str">
        <x:v>Railroad</x:v>
      </x:c>
      <x:c r="J175" s="13" t="str">
        <x:v>RR-10</x:v>
      </x:c>
      <x:c r="K175" s="13" t="str">
        <x:v>Railroad</x:v>
      </x:c>
      <x:c r="L175" s="13" t="str">
        <x:v>Heartland Rail Company</x:v>
      </x:c>
      <x:c r="M175" s="13" t="str">
        <x:v>Prairie County</x:v>
      </x:c>
      <x:c r="N175" s="13" t="str">
        <x:v>Unincorporated</x:v>
      </x:c>
      <x:c r="O175" s="13" t="str">
        <x:v>State DOT District 5</x:v>
      </x:c>
      <x:c r="P175" s="13" t="str">
        <x:v>No</x:v>
      </x:c>
      <x:c r="Q175" s="13" t="str">
        <x:v>Longest</x:v>
      </x:c>
      <x:c r="R175" s="13" t="str">
        <x:v>PJ-PRM-062</x:v>
      </x:c>
      <x:c r="S175" s="13" t="str">
        <x:v>PJ-PRM-062-BUF</x:v>
      </x:c>
      <x:c r="T175" s="13" t="str">
        <x:v>68.9500-69.0900</x:v>
      </x:c>
      <x:c r="U175" s="13" t="str">
        <x:v>Yes - overlapping risks</x:v>
      </x:c>
      <x:c r="V175" s="13" t="str"/>
      <x:c r="W175" s="13" t="str">
        <x:f>IF(AND(D175="Aerial",OR(I175="Wetland",I175="Gas utility")),"REVIEW","PASS")</x:f>
        <x:v>PASS</x:v>
      </x:c>
      <x:c r="X175" s="13" t="str">
        <x:f>IF(OR(A175="",B175="",D175="",M175="",N175="",O175="",L175="",R175=""),"REVIEW","PASS")</x:f>
        <x:v>PASS</x:v>
      </x:c>
      <x:c r="Y175" s="13" t="n">
        <x:f>COUNTIFS($T$5:$T$189,T175)</x:f>
        <x:v>3</x:v>
      </x:c>
      <x:c r="Z175" s="13" t="str">
        <x:f>IF(Y175=1,"PASS",IF(U175="Yes - overlapping risks","PASS","REVIEW"))</x:f>
        <x:v>PASS</x:v>
      </x:c>
      <x:c r="AA175" s="28" t="n">
        <x:f>IF(COUNTIFS($B$5:B175,B175)=1,H175,0)</x:f>
        <x:v>0</x:v>
      </x:c>
    </x:row>
    <x:row r="176">
      <x:c r="A176" s="20" t="str">
        <x:v>PJ-S0172</x:v>
      </x:c>
      <x:c r="B176" s="20" t="str">
        <x:v>PJ-B0151</x:v>
      </x:c>
      <x:c r="C176" s="20" t="str">
        <x:v>PJ-FBR-01</x:v>
      </x:c>
      <x:c r="D176" s="20" t="str">
        <x:v>Buried</x:v>
      </x:c>
      <x:c r="E176" s="29" t="n">
        <x:v>69.09</x:v>
      </x:c>
      <x:c r="F176" s="29" t="n">
        <x:v>69.1</x:v>
      </x:c>
      <x:c r="G176" s="25" t="n">
        <x:v>52.79999999995198</x:v>
      </x:c>
      <x:c r="H176" s="29" t="n">
        <x:v>0.009999999999990905</x:v>
      </x:c>
      <x:c r="I176" s="20" t="str">
        <x:v>Federal land</x:v>
      </x:c>
      <x:c r="J176" s="20" t="str">
        <x:v>FED-02</x:v>
      </x:c>
      <x:c r="K176" s="20" t="str">
        <x:v>Federal land</x:v>
      </x:c>
      <x:c r="L176" s="20" t="str">
        <x:v>Prairie National Grassland Office</x:v>
      </x:c>
      <x:c r="M176" s="20" t="str">
        <x:v>Prairie County</x:v>
      </x:c>
      <x:c r="N176" s="20" t="str">
        <x:v>Unincorporated</x:v>
      </x:c>
      <x:c r="O176" s="20" t="str">
        <x:v>State DOT District 5</x:v>
      </x:c>
      <x:c r="P176" s="20" t="str">
        <x:v>No</x:v>
      </x:c>
      <x:c r="Q176" s="20" t="str">
        <x:v>Longest</x:v>
      </x:c>
      <x:c r="R176" s="20" t="str">
        <x:v>PJ-PRM-059</x:v>
      </x:c>
      <x:c r="S176" s="20" t="str">
        <x:v>PJ-PRM-059-BUF</x:v>
      </x:c>
      <x:c r="T176" s="20" t="str">
        <x:v>69.0900-69.1000</x:v>
      </x:c>
      <x:c r="U176" s="20" t="str">
        <x:v>Yes - overlapping risks</x:v>
      </x:c>
      <x:c r="V176" s="20" t="str"/>
      <x:c r="W176" s="20" t="str">
        <x:f>IF(AND(D176="Aerial",OR(I176="Wetland",I176="Gas utility")),"REVIEW","PASS")</x:f>
        <x:v>PASS</x:v>
      </x:c>
      <x:c r="X176" s="20" t="str">
        <x:f>IF(OR(A176="",B176="",D176="",M176="",N176="",O176="",L176="",R176=""),"REVIEW","PASS")</x:f>
        <x:v>PASS</x:v>
      </x:c>
      <x:c r="Y176" s="20" t="n">
        <x:f>COUNTIFS($T$5:$T$189,T176)</x:f>
        <x:v>2</x:v>
      </x:c>
      <x:c r="Z176" s="20" t="str">
        <x:f>IF(Y176=1,"PASS",IF(U176="Yes - overlapping risks","PASS","REVIEW"))</x:f>
        <x:v>PASS</x:v>
      </x:c>
      <x:c r="AA176" s="29" t="n">
        <x:f>IF(COUNTIFS($B$5:B176,B176)=1,H176,0)</x:f>
        <x:v>0.009999999999990905</x:v>
      </x:c>
    </x:row>
    <x:row r="177">
      <x:c r="A177" s="13" t="str">
        <x:v>PJ-S0173</x:v>
      </x:c>
      <x:c r="B177" s="13" t="str">
        <x:v>PJ-B0151</x:v>
      </x:c>
      <x:c r="C177" s="13" t="str">
        <x:v>PJ-FBR-01</x:v>
      </x:c>
      <x:c r="D177" s="13" t="str">
        <x:v>Buried</x:v>
      </x:c>
      <x:c r="E177" s="28" t="n">
        <x:v>69.09</x:v>
      </x:c>
      <x:c r="F177" s="28" t="n">
        <x:v>69.1</x:v>
      </x:c>
      <x:c r="G177" s="24" t="n">
        <x:v>52.79999999995198</x:v>
      </x:c>
      <x:c r="H177" s="28" t="n">
        <x:v>0.009999999999990905</x:v>
      </x:c>
      <x:c r="I177" s="13" t="str">
        <x:v>Railroad</x:v>
      </x:c>
      <x:c r="J177" s="13" t="str">
        <x:v>RR-10</x:v>
      </x:c>
      <x:c r="K177" s="13" t="str">
        <x:v>Railroad</x:v>
      </x:c>
      <x:c r="L177" s="13" t="str">
        <x:v>Heartland Rail Company</x:v>
      </x:c>
      <x:c r="M177" s="13" t="str">
        <x:v>Prairie County</x:v>
      </x:c>
      <x:c r="N177" s="13" t="str">
        <x:v>Unincorporated</x:v>
      </x:c>
      <x:c r="O177" s="13" t="str">
        <x:v>State DOT District 5</x:v>
      </x:c>
      <x:c r="P177" s="13" t="str">
        <x:v>No</x:v>
      </x:c>
      <x:c r="Q177" s="13" t="str">
        <x:v>Longest</x:v>
      </x:c>
      <x:c r="R177" s="13" t="str">
        <x:v>PJ-PRM-062</x:v>
      </x:c>
      <x:c r="S177" s="13" t="str">
        <x:v>PJ-PRM-062-BUF</x:v>
      </x:c>
      <x:c r="T177" s="13" t="str">
        <x:v>69.0900-69.1000</x:v>
      </x:c>
      <x:c r="U177" s="13" t="str">
        <x:v>Yes - overlapping risks</x:v>
      </x:c>
      <x:c r="V177" s="13" t="str"/>
      <x:c r="W177" s="13" t="str">
        <x:f>IF(AND(D177="Aerial",OR(I177="Wetland",I177="Gas utility")),"REVIEW","PASS")</x:f>
        <x:v>PASS</x:v>
      </x:c>
      <x:c r="X177" s="13" t="str">
        <x:f>IF(OR(A177="",B177="",D177="",M177="",N177="",O177="",L177="",R177=""),"REVIEW","PASS")</x:f>
        <x:v>PASS</x:v>
      </x:c>
      <x:c r="Y177" s="13" t="n">
        <x:f>COUNTIFS($T$5:$T$189,T177)</x:f>
        <x:v>2</x:v>
      </x:c>
      <x:c r="Z177" s="13" t="str">
        <x:f>IF(Y177=1,"PASS",IF(U177="Yes - overlapping risks","PASS","REVIEW"))</x:f>
        <x:v>PASS</x:v>
      </x:c>
      <x:c r="AA177" s="28" t="n">
        <x:f>IF(COUNTIFS($B$5:B177,B177)=1,H177,0)</x:f>
        <x:v>0</x:v>
      </x:c>
    </x:row>
    <x:row r="178">
      <x:c r="A178" s="20" t="str">
        <x:v>PJ-S0174</x:v>
      </x:c>
      <x:c r="B178" s="20" t="str">
        <x:v>PJ-B0152</x:v>
      </x:c>
      <x:c r="C178" s="20" t="str">
        <x:v>PJ-FBR-01</x:v>
      </x:c>
      <x:c r="D178" s="20" t="str">
        <x:v>Buried</x:v>
      </x:c>
      <x:c r="E178" s="29" t="n">
        <x:v>69.1</x:v>
      </x:c>
      <x:c r="F178" s="29" t="n">
        <x:v>69.11</x:v>
      </x:c>
      <x:c r="G178" s="25" t="n">
        <x:v>52.80000000002701</x:v>
      </x:c>
      <x:c r="H178" s="29" t="n">
        <x:v>0.010000000000005116</x:v>
      </x:c>
      <x:c r="I178" s="20" t="str">
        <x:v>Federal land</x:v>
      </x:c>
      <x:c r="J178" s="20" t="str">
        <x:v>FED-02</x:v>
      </x:c>
      <x:c r="K178" s="20" t="str">
        <x:v>Federal land</x:v>
      </x:c>
      <x:c r="L178" s="20" t="str">
        <x:v>Prairie National Grassland Office</x:v>
      </x:c>
      <x:c r="M178" s="20" t="str">
        <x:v>Prairie County</x:v>
      </x:c>
      <x:c r="N178" s="20" t="str">
        <x:v>Unincorporated</x:v>
      </x:c>
      <x:c r="O178" s="20" t="str">
        <x:v>State DOT District 5</x:v>
      </x:c>
      <x:c r="P178" s="20" t="str">
        <x:v>No</x:v>
      </x:c>
      <x:c r="Q178" s="20" t="str">
        <x:v>Longest</x:v>
      </x:c>
      <x:c r="R178" s="20" t="str">
        <x:v>PJ-PRM-059</x:v>
      </x:c>
      <x:c r="S178" s="20" t="str">
        <x:v>PJ-PRM-059-BUF</x:v>
      </x:c>
      <x:c r="T178" s="20" t="str">
        <x:v>69.1000-69.1100</x:v>
      </x:c>
      <x:c r="U178" s="20" t="str">
        <x:v>Yes - overlapping risks</x:v>
      </x:c>
      <x:c r="V178" s="20" t="str"/>
      <x:c r="W178" s="20" t="str">
        <x:f>IF(AND(D178="Aerial",OR(I178="Wetland",I178="Gas utility")),"REVIEW","PASS")</x:f>
        <x:v>PASS</x:v>
      </x:c>
      <x:c r="X178" s="20" t="str">
        <x:f>IF(OR(A178="",B178="",D178="",M178="",N178="",O178="",L178="",R178=""),"REVIEW","PASS")</x:f>
        <x:v>PASS</x:v>
      </x:c>
      <x:c r="Y178" s="20" t="n">
        <x:f>COUNTIFS($T$5:$T$189,T178)</x:f>
        <x:v>3</x:v>
      </x:c>
      <x:c r="Z178" s="20" t="str">
        <x:f>IF(Y178=1,"PASS",IF(U178="Yes - overlapping risks","PASS","REVIEW"))</x:f>
        <x:v>PASS</x:v>
      </x:c>
      <x:c r="AA178" s="29" t="n">
        <x:f>IF(COUNTIFS($B$5:B178,B178)=1,H178,0)</x:f>
        <x:v>0.010000000000005116</x:v>
      </x:c>
    </x:row>
    <x:row r="179">
      <x:c r="A179" s="13" t="str">
        <x:v>PJ-S0175</x:v>
      </x:c>
      <x:c r="B179" s="13" t="str">
        <x:v>PJ-B0152</x:v>
      </x:c>
      <x:c r="C179" s="13" t="str">
        <x:v>PJ-FBR-01</x:v>
      </x:c>
      <x:c r="D179" s="13" t="str">
        <x:v>Buried</x:v>
      </x:c>
      <x:c r="E179" s="28" t="n">
        <x:v>69.1</x:v>
      </x:c>
      <x:c r="F179" s="28" t="n">
        <x:v>69.11</x:v>
      </x:c>
      <x:c r="G179" s="24" t="n">
        <x:v>52.80000000002701</x:v>
      </x:c>
      <x:c r="H179" s="28" t="n">
        <x:v>0.010000000000005116</x:v>
      </x:c>
      <x:c r="I179" s="13" t="str">
        <x:v>Gas utility</x:v>
      </x:c>
      <x:c r="J179" s="13" t="str">
        <x:v>GAS-16</x:v>
      </x:c>
      <x:c r="K179" s="13" t="str">
        <x:v>Gas utility</x:v>
      </x:c>
      <x:c r="L179" s="13" t="str">
        <x:v>Heartland Gas Transmission</x:v>
      </x:c>
      <x:c r="M179" s="13" t="str">
        <x:v>Prairie County</x:v>
      </x:c>
      <x:c r="N179" s="13" t="str">
        <x:v>Unincorporated</x:v>
      </x:c>
      <x:c r="O179" s="13" t="str">
        <x:v>State DOT District 5</x:v>
      </x:c>
      <x:c r="P179" s="13" t="str">
        <x:v>No</x:v>
      </x:c>
      <x:c r="Q179" s="13" t="str">
        <x:v>Longest</x:v>
      </x:c>
      <x:c r="R179" s="13" t="str">
        <x:v>PJ-PRM-063</x:v>
      </x:c>
      <x:c r="S179" s="13" t="str">
        <x:v>PJ-PRM-063-BUF</x:v>
      </x:c>
      <x:c r="T179" s="13" t="str">
        <x:v>69.1000-69.1100</x:v>
      </x:c>
      <x:c r="U179" s="13" t="str">
        <x:v>Yes - overlapping risks</x:v>
      </x:c>
      <x:c r="V179" s="13" t="str"/>
      <x:c r="W179" s="13" t="str">
        <x:f>IF(AND(D179="Aerial",OR(I179="Wetland",I179="Gas utility")),"REVIEW","PASS")</x:f>
        <x:v>PASS</x:v>
      </x:c>
      <x:c r="X179" s="13" t="str">
        <x:f>IF(OR(A179="",B179="",D179="",M179="",N179="",O179="",L179="",R179=""),"REVIEW","PASS")</x:f>
        <x:v>PASS</x:v>
      </x:c>
      <x:c r="Y179" s="13" t="n">
        <x:f>COUNTIFS($T$5:$T$189,T179)</x:f>
        <x:v>3</x:v>
      </x:c>
      <x:c r="Z179" s="13" t="str">
        <x:f>IF(Y179=1,"PASS",IF(U179="Yes - overlapping risks","PASS","REVIEW"))</x:f>
        <x:v>PASS</x:v>
      </x:c>
      <x:c r="AA179" s="28" t="n">
        <x:f>IF(COUNTIFS($B$5:B179,B179)=1,H179,0)</x:f>
        <x:v>0</x:v>
      </x:c>
    </x:row>
    <x:row r="180">
      <x:c r="A180" s="20" t="str">
        <x:v>PJ-S0176</x:v>
      </x:c>
      <x:c r="B180" s="20" t="str">
        <x:v>PJ-B0152</x:v>
      </x:c>
      <x:c r="C180" s="20" t="str">
        <x:v>PJ-FBR-01</x:v>
      </x:c>
      <x:c r="D180" s="20" t="str">
        <x:v>Buried</x:v>
      </x:c>
      <x:c r="E180" s="29" t="n">
        <x:v>69.1</x:v>
      </x:c>
      <x:c r="F180" s="29" t="n">
        <x:v>69.11</x:v>
      </x:c>
      <x:c r="G180" s="25" t="n">
        <x:v>52.80000000002701</x:v>
      </x:c>
      <x:c r="H180" s="29" t="n">
        <x:v>0.010000000000005116</x:v>
      </x:c>
      <x:c r="I180" s="20" t="str">
        <x:v>Railroad</x:v>
      </x:c>
      <x:c r="J180" s="20" t="str">
        <x:v>RR-10</x:v>
      </x:c>
      <x:c r="K180" s="20" t="str">
        <x:v>Railroad</x:v>
      </x:c>
      <x:c r="L180" s="20" t="str">
        <x:v>Heartland Rail Company</x:v>
      </x:c>
      <x:c r="M180" s="20" t="str">
        <x:v>Prairie County</x:v>
      </x:c>
      <x:c r="N180" s="20" t="str">
        <x:v>Unincorporated</x:v>
      </x:c>
      <x:c r="O180" s="20" t="str">
        <x:v>State DOT District 5</x:v>
      </x:c>
      <x:c r="P180" s="20" t="str">
        <x:v>No</x:v>
      </x:c>
      <x:c r="Q180" s="20" t="str">
        <x:v>Longest</x:v>
      </x:c>
      <x:c r="R180" s="20" t="str">
        <x:v>PJ-PRM-062</x:v>
      </x:c>
      <x:c r="S180" s="20" t="str">
        <x:v>PJ-PRM-062-BUF</x:v>
      </x:c>
      <x:c r="T180" s="20" t="str">
        <x:v>69.1000-69.1100</x:v>
      </x:c>
      <x:c r="U180" s="20" t="str">
        <x:v>Yes - overlapping risks</x:v>
      </x:c>
      <x:c r="V180" s="20" t="str"/>
      <x:c r="W180" s="20" t="str">
        <x:f>IF(AND(D180="Aerial",OR(I180="Wetland",I180="Gas utility")),"REVIEW","PASS")</x:f>
        <x:v>PASS</x:v>
      </x:c>
      <x:c r="X180" s="20" t="str">
        <x:f>IF(OR(A180="",B180="",D180="",M180="",N180="",O180="",L180="",R180=""),"REVIEW","PASS")</x:f>
        <x:v>PASS</x:v>
      </x:c>
      <x:c r="Y180" s="20" t="n">
        <x:f>COUNTIFS($T$5:$T$189,T180)</x:f>
        <x:v>3</x:v>
      </x:c>
      <x:c r="Z180" s="20" t="str">
        <x:f>IF(Y180=1,"PASS",IF(U180="Yes - overlapping risks","PASS","REVIEW"))</x:f>
        <x:v>PASS</x:v>
      </x:c>
      <x:c r="AA180" s="29" t="n">
        <x:f>IF(COUNTIFS($B$5:B180,B180)=1,H180,0)</x:f>
        <x:v>0</x:v>
      </x:c>
    </x:row>
    <x:row r="181">
      <x:c r="A181" s="13" t="str">
        <x:v>PJ-S0177</x:v>
      </x:c>
      <x:c r="B181" s="13" t="str">
        <x:v>PJ-B0153</x:v>
      </x:c>
      <x:c r="C181" s="13" t="str">
        <x:v>PJ-FBR-01</x:v>
      </x:c>
      <x:c r="D181" s="13" t="str">
        <x:v>Buried</x:v>
      </x:c>
      <x:c r="E181" s="28" t="n">
        <x:v>69.11</x:v>
      </x:c>
      <x:c r="F181" s="28" t="n">
        <x:v>69.21</x:v>
      </x:c>
      <x:c r="G181" s="24" t="n">
        <x:v>527.99999999997</x:v>
      </x:c>
      <x:c r="H181" s="28" t="n">
        <x:v>0.09999999999999432</x:v>
      </x:c>
      <x:c r="I181" s="13" t="str">
        <x:v>Federal land</x:v>
      </x:c>
      <x:c r="J181" s="13" t="str">
        <x:v>FED-02</x:v>
      </x:c>
      <x:c r="K181" s="13" t="str">
        <x:v>Federal land</x:v>
      </x:c>
      <x:c r="L181" s="13" t="str">
        <x:v>Prairie National Grassland Office</x:v>
      </x:c>
      <x:c r="M181" s="13" t="str">
        <x:v>Prairie County</x:v>
      </x:c>
      <x:c r="N181" s="13" t="str">
        <x:v>Unincorporated</x:v>
      </x:c>
      <x:c r="O181" s="13" t="str">
        <x:v>State DOT District 5</x:v>
      </x:c>
      <x:c r="P181" s="13" t="str">
        <x:v>No</x:v>
      </x:c>
      <x:c r="Q181" s="13" t="str">
        <x:v>Longest</x:v>
      </x:c>
      <x:c r="R181" s="13" t="str">
        <x:v>PJ-PRM-059</x:v>
      </x:c>
      <x:c r="S181" s="13" t="str">
        <x:v>PJ-PRM-059-BUF</x:v>
      </x:c>
      <x:c r="T181" s="13" t="str">
        <x:v>69.1100-69.2100</x:v>
      </x:c>
      <x:c r="U181" s="13" t="str">
        <x:v>Yes - overlapping risks</x:v>
      </x:c>
      <x:c r="V181" s="13" t="str"/>
      <x:c r="W181" s="13" t="str">
        <x:f>IF(AND(D181="Aerial",OR(I181="Wetland",I181="Gas utility")),"REVIEW","PASS")</x:f>
        <x:v>PASS</x:v>
      </x:c>
      <x:c r="X181" s="13" t="str">
        <x:f>IF(OR(A181="",B181="",D181="",M181="",N181="",O181="",L181="",R181=""),"REVIEW","PASS")</x:f>
        <x:v>PASS</x:v>
      </x:c>
      <x:c r="Y181" s="13" t="n">
        <x:f>COUNTIFS($T$5:$T$189,T181)</x:f>
        <x:v>2</x:v>
      </x:c>
      <x:c r="Z181" s="13" t="str">
        <x:f>IF(Y181=1,"PASS",IF(U181="Yes - overlapping risks","PASS","REVIEW"))</x:f>
        <x:v>PASS</x:v>
      </x:c>
      <x:c r="AA181" s="28" t="n">
        <x:f>IF(COUNTIFS($B$5:B181,B181)=1,H181,0)</x:f>
        <x:v>0.09999999999999432</x:v>
      </x:c>
    </x:row>
    <x:row r="182">
      <x:c r="A182" s="20" t="str">
        <x:v>PJ-S0178</x:v>
      </x:c>
      <x:c r="B182" s="20" t="str">
        <x:v>PJ-B0153</x:v>
      </x:c>
      <x:c r="C182" s="20" t="str">
        <x:v>PJ-FBR-01</x:v>
      </x:c>
      <x:c r="D182" s="20" t="str">
        <x:v>Buried</x:v>
      </x:c>
      <x:c r="E182" s="29" t="n">
        <x:v>69.11</x:v>
      </x:c>
      <x:c r="F182" s="29" t="n">
        <x:v>69.21</x:v>
      </x:c>
      <x:c r="G182" s="25" t="n">
        <x:v>527.99999999997</x:v>
      </x:c>
      <x:c r="H182" s="29" t="n">
        <x:v>0.09999999999999432</x:v>
      </x:c>
      <x:c r="I182" s="20" t="str">
        <x:v>Gas utility</x:v>
      </x:c>
      <x:c r="J182" s="20" t="str">
        <x:v>GAS-16</x:v>
      </x:c>
      <x:c r="K182" s="20" t="str">
        <x:v>Gas utility</x:v>
      </x:c>
      <x:c r="L182" s="20" t="str">
        <x:v>Heartland Gas Transmission</x:v>
      </x:c>
      <x:c r="M182" s="20" t="str">
        <x:v>Prairie County</x:v>
      </x:c>
      <x:c r="N182" s="20" t="str">
        <x:v>Unincorporated</x:v>
      </x:c>
      <x:c r="O182" s="20" t="str">
        <x:v>State DOT District 5</x:v>
      </x:c>
      <x:c r="P182" s="20" t="str">
        <x:v>No</x:v>
      </x:c>
      <x:c r="Q182" s="20" t="str">
        <x:v>Longest</x:v>
      </x:c>
      <x:c r="R182" s="20" t="str">
        <x:v>PJ-PRM-063</x:v>
      </x:c>
      <x:c r="S182" s="20" t="str">
        <x:v>PJ-PRM-063-BUF</x:v>
      </x:c>
      <x:c r="T182" s="20" t="str">
        <x:v>69.1100-69.2100</x:v>
      </x:c>
      <x:c r="U182" s="20" t="str">
        <x:v>Yes - overlapping risks</x:v>
      </x:c>
      <x:c r="V182" s="20" t="str"/>
      <x:c r="W182" s="20" t="str">
        <x:f>IF(AND(D182="Aerial",OR(I182="Wetland",I182="Gas utility")),"REVIEW","PASS")</x:f>
        <x:v>PASS</x:v>
      </x:c>
      <x:c r="X182" s="20" t="str">
        <x:f>IF(OR(A182="",B182="",D182="",M182="",N182="",O182="",L182="",R182=""),"REVIEW","PASS")</x:f>
        <x:v>PASS</x:v>
      </x:c>
      <x:c r="Y182" s="20" t="n">
        <x:f>COUNTIFS($T$5:$T$189,T182)</x:f>
        <x:v>2</x:v>
      </x:c>
      <x:c r="Z182" s="20" t="str">
        <x:f>IF(Y182=1,"PASS",IF(U182="Yes - overlapping risks","PASS","REVIEW"))</x:f>
        <x:v>PASS</x:v>
      </x:c>
      <x:c r="AA182" s="29" t="n">
        <x:f>IF(COUNTIFS($B$5:B182,B182)=1,H182,0)</x:f>
        <x:v>0</x:v>
      </x:c>
    </x:row>
    <x:row r="183">
      <x:c r="A183" s="13" t="str">
        <x:v>PJ-S0179</x:v>
      </x:c>
      <x:c r="B183" s="13" t="str">
        <x:v>PJ-B0154</x:v>
      </x:c>
      <x:c r="C183" s="13" t="str">
        <x:v>PJ-FBR-01</x:v>
      </x:c>
      <x:c r="D183" s="13" t="str">
        <x:v>Buried</x:v>
      </x:c>
      <x:c r="E183" s="28" t="n">
        <x:v>69.21</x:v>
      </x:c>
      <x:c r="F183" s="28" t="n">
        <x:v>70.93</x:v>
      </x:c>
      <x:c r="G183" s="24" t="n">
        <x:v>9081.60000000007</x:v>
      </x:c>
      <x:c r="H183" s="28" t="n">
        <x:v>1.720000000000013</x:v>
      </x:c>
      <x:c r="I183" s="13" t="str">
        <x:v>Federal land</x:v>
      </x:c>
      <x:c r="J183" s="13" t="str">
        <x:v>FED-02</x:v>
      </x:c>
      <x:c r="K183" s="13" t="str">
        <x:v>Federal land</x:v>
      </x:c>
      <x:c r="L183" s="13" t="str">
        <x:v>Prairie National Grassland Office</x:v>
      </x:c>
      <x:c r="M183" s="13" t="str">
        <x:v>Prairie County</x:v>
      </x:c>
      <x:c r="N183" s="13" t="str">
        <x:v>Unincorporated</x:v>
      </x:c>
      <x:c r="O183" s="13" t="str">
        <x:v>State DOT District 5</x:v>
      </x:c>
      <x:c r="P183" s="13" t="str">
        <x:v>No</x:v>
      </x:c>
      <x:c r="Q183" s="13" t="str">
        <x:v>Longest</x:v>
      </x:c>
      <x:c r="R183" s="13" t="str">
        <x:v>PJ-PRM-059</x:v>
      </x:c>
      <x:c r="S183" s="13" t="str">
        <x:v>PJ-PRM-059-BUF</x:v>
      </x:c>
      <x:c r="T183" s="13" t="str">
        <x:v>69.2100-70.9300</x:v>
      </x:c>
      <x:c r="U183" s="13" t="str">
        <x:v>No</x:v>
      </x:c>
      <x:c r="V183" s="13" t="str"/>
      <x:c r="W183" s="13" t="str">
        <x:f>IF(AND(D183="Aerial",OR(I183="Wetland",I183="Gas utility")),"REVIEW","PASS")</x:f>
        <x:v>PASS</x:v>
      </x:c>
      <x:c r="X183" s="13" t="str">
        <x:f>IF(OR(A183="",B183="",D183="",M183="",N183="",O183="",L183="",R183=""),"REVIEW","PASS")</x:f>
        <x:v>PASS</x:v>
      </x:c>
      <x:c r="Y183" s="13" t="n">
        <x:f>COUNTIFS($T$5:$T$189,T183)</x:f>
        <x:v>1</x:v>
      </x:c>
      <x:c r="Z183" s="13" t="str">
        <x:f>IF(Y183=1,"PASS",IF(U183="Yes - overlapping risks","PASS","REVIEW"))</x:f>
        <x:v>PASS</x:v>
      </x:c>
      <x:c r="AA183" s="28" t="n">
        <x:f>IF(COUNTIFS($B$5:B183,B183)=1,H183,0)</x:f>
        <x:v>1.720000000000013</x:v>
      </x:c>
    </x:row>
    <x:row r="184">
      <x:c r="A184" s="20" t="str">
        <x:v>PJ-S0180</x:v>
      </x:c>
      <x:c r="B184" s="20" t="str">
        <x:v>PJ-B0155</x:v>
      </x:c>
      <x:c r="C184" s="20" t="str">
        <x:v>PJ-FBR-01</x:v>
      </x:c>
      <x:c r="D184" s="20" t="str">
        <x:v>Buried</x:v>
      </x:c>
      <x:c r="E184" s="29" t="n">
        <x:v>70.93</x:v>
      </x:c>
      <x:c r="F184" s="29" t="n">
        <x:v>71.31</x:v>
      </x:c>
      <x:c r="G184" s="25" t="n">
        <x:v>2006.399999999976</x:v>
      </x:c>
      <x:c r="H184" s="29" t="n">
        <x:v>0.37999999999999545</x:v>
      </x:c>
      <x:c r="I184" s="20" t="str">
        <x:v>Federal land</x:v>
      </x:c>
      <x:c r="J184" s="20" t="str">
        <x:v>FED-02</x:v>
      </x:c>
      <x:c r="K184" s="20" t="str">
        <x:v>Federal land</x:v>
      </x:c>
      <x:c r="L184" s="20" t="str">
        <x:v>Prairie National Grassland Office</x:v>
      </x:c>
      <x:c r="M184" s="20" t="str">
        <x:v>Prairie County</x:v>
      </x:c>
      <x:c r="N184" s="20" t="str">
        <x:v>Unincorporated</x:v>
      </x:c>
      <x:c r="O184" s="20" t="str">
        <x:v>State DOT District 5</x:v>
      </x:c>
      <x:c r="P184" s="20" t="str">
        <x:v>No</x:v>
      </x:c>
      <x:c r="Q184" s="20" t="str">
        <x:v>Longest</x:v>
      </x:c>
      <x:c r="R184" s="20" t="str">
        <x:v>PJ-PRM-059</x:v>
      </x:c>
      <x:c r="S184" s="20" t="str">
        <x:v>PJ-PRM-059-BUF</x:v>
      </x:c>
      <x:c r="T184" s="20" t="str">
        <x:v>70.9300-71.3100</x:v>
      </x:c>
      <x:c r="U184" s="20" t="str">
        <x:v>Yes - overlapping risks</x:v>
      </x:c>
      <x:c r="V184" s="20" t="str"/>
      <x:c r="W184" s="20" t="str">
        <x:f>IF(AND(D184="Aerial",OR(I184="Wetland",I184="Gas utility")),"REVIEW","PASS")</x:f>
        <x:v>PASS</x:v>
      </x:c>
      <x:c r="X184" s="20" t="str">
        <x:f>IF(OR(A184="",B184="",D184="",M184="",N184="",O184="",L184="",R184=""),"REVIEW","PASS")</x:f>
        <x:v>PASS</x:v>
      </x:c>
      <x:c r="Y184" s="20" t="n">
        <x:f>COUNTIFS($T$5:$T$189,T184)</x:f>
        <x:v>2</x:v>
      </x:c>
      <x:c r="Z184" s="20" t="str">
        <x:f>IF(Y184=1,"PASS",IF(U184="Yes - overlapping risks","PASS","REVIEW"))</x:f>
        <x:v>PASS</x:v>
      </x:c>
      <x:c r="AA184" s="29" t="n">
        <x:f>IF(COUNTIFS($B$5:B184,B184)=1,H184,0)</x:f>
        <x:v>0.37999999999999545</x:v>
      </x:c>
    </x:row>
    <x:row r="185">
      <x:c r="A185" s="13" t="str">
        <x:v>PJ-S0181</x:v>
      </x:c>
      <x:c r="B185" s="13" t="str">
        <x:v>PJ-B0155</x:v>
      </x:c>
      <x:c r="C185" s="13" t="str">
        <x:v>PJ-FBR-01</x:v>
      </x:c>
      <x:c r="D185" s="13" t="str">
        <x:v>Buried</x:v>
      </x:c>
      <x:c r="E185" s="28" t="n">
        <x:v>70.93</x:v>
      </x:c>
      <x:c r="F185" s="28" t="n">
        <x:v>71.31</x:v>
      </x:c>
      <x:c r="G185" s="24" t="n">
        <x:v>2006.399999999976</x:v>
      </x:c>
      <x:c r="H185" s="28" t="n">
        <x:v>0.37999999999999545</x:v>
      </x:c>
      <x:c r="I185" s="13" t="str">
        <x:v>Wetland</x:v>
      </x:c>
      <x:c r="J185" s="13" t="str">
        <x:v>WTL-27</x:v>
      </x:c>
      <x:c r="K185" s="13" t="str">
        <x:v>Wetland</x:v>
      </x:c>
      <x:c r="L185" s="13" t="str">
        <x:v>Regional Wetland Review Office</x:v>
      </x:c>
      <x:c r="M185" s="13" t="str">
        <x:v>Prairie County</x:v>
      </x:c>
      <x:c r="N185" s="13" t="str">
        <x:v>Unincorporated</x:v>
      </x:c>
      <x:c r="O185" s="13" t="str">
        <x:v>State DOT District 5</x:v>
      </x:c>
      <x:c r="P185" s="13" t="str">
        <x:v>No</x:v>
      </x:c>
      <x:c r="Q185" s="13" t="str">
        <x:v>Standard</x:v>
      </x:c>
      <x:c r="R185" s="13" t="str">
        <x:v>PJ-PRM-064</x:v>
      </x:c>
      <x:c r="S185" s="13" t="str">
        <x:v>PJ-PRM-064-BUF</x:v>
      </x:c>
      <x:c r="T185" s="13" t="str">
        <x:v>70.9300-71.3100</x:v>
      </x:c>
      <x:c r="U185" s="13" t="str">
        <x:v>Yes - overlapping risks</x:v>
      </x:c>
      <x:c r="V185" s="13" t="str"/>
      <x:c r="W185" s="13" t="str">
        <x:f>IF(AND(D185="Aerial",OR(I185="Wetland",I185="Gas utility")),"REVIEW","PASS")</x:f>
        <x:v>PASS</x:v>
      </x:c>
      <x:c r="X185" s="13" t="str">
        <x:f>IF(OR(A185="",B185="",D185="",M185="",N185="",O185="",L185="",R185=""),"REVIEW","PASS")</x:f>
        <x:v>PASS</x:v>
      </x:c>
      <x:c r="Y185" s="13" t="n">
        <x:f>COUNTIFS($T$5:$T$189,T185)</x:f>
        <x:v>2</x:v>
      </x:c>
      <x:c r="Z185" s="13" t="str">
        <x:f>IF(Y185=1,"PASS",IF(U185="Yes - overlapping risks","PASS","REVIEW"))</x:f>
        <x:v>PASS</x:v>
      </x:c>
      <x:c r="AA185" s="28" t="n">
        <x:f>IF(COUNTIFS($B$5:B185,B185)=1,H185,0)</x:f>
        <x:v>0</x:v>
      </x:c>
    </x:row>
    <x:row r="186">
      <x:c r="A186" s="20" t="str">
        <x:v>PJ-S0182</x:v>
      </x:c>
      <x:c r="B186" s="20" t="str">
        <x:v>PJ-B0156</x:v>
      </x:c>
      <x:c r="C186" s="20" t="str">
        <x:v>PJ-FBR-01</x:v>
      </x:c>
      <x:c r="D186" s="20" t="str">
        <x:v>Buried</x:v>
      </x:c>
      <x:c r="E186" s="29" t="n">
        <x:v>71.31</x:v>
      </x:c>
      <x:c r="F186" s="29" t="n">
        <x:v>73.1</x:v>
      </x:c>
      <x:c r="G186" s="25" t="n">
        <x:v>9451.199999999957</x:v>
      </x:c>
      <x:c r="H186" s="29" t="n">
        <x:v>1.789999999999992</x:v>
      </x:c>
      <x:c r="I186" s="20" t="str">
        <x:v>Federal land</x:v>
      </x:c>
      <x:c r="J186" s="20" t="str">
        <x:v>FED-02</x:v>
      </x:c>
      <x:c r="K186" s="20" t="str">
        <x:v>Federal land</x:v>
      </x:c>
      <x:c r="L186" s="20" t="str">
        <x:v>Prairie National Grassland Office</x:v>
      </x:c>
      <x:c r="M186" s="20" t="str">
        <x:v>Prairie County</x:v>
      </x:c>
      <x:c r="N186" s="20" t="str">
        <x:v>Unincorporated</x:v>
      </x:c>
      <x:c r="O186" s="20" t="str">
        <x:v>State DOT District 5</x:v>
      </x:c>
      <x:c r="P186" s="20" t="str">
        <x:v>No</x:v>
      </x:c>
      <x:c r="Q186" s="20" t="str">
        <x:v>Longest</x:v>
      </x:c>
      <x:c r="R186" s="20" t="str">
        <x:v>PJ-PRM-059</x:v>
      </x:c>
      <x:c r="S186" s="20" t="str">
        <x:v>PJ-PRM-059-BUF</x:v>
      </x:c>
      <x:c r="T186" s="20" t="str">
        <x:v>71.3100-73.1000</x:v>
      </x:c>
      <x:c r="U186" s="20" t="str">
        <x:v>No</x:v>
      </x:c>
      <x:c r="V186" s="20" t="str"/>
      <x:c r="W186" s="20" t="str">
        <x:f>IF(AND(D186="Aerial",OR(I186="Wetland",I186="Gas utility")),"REVIEW","PASS")</x:f>
        <x:v>PASS</x:v>
      </x:c>
      <x:c r="X186" s="20" t="str">
        <x:f>IF(OR(A186="",B186="",D186="",M186="",N186="",O186="",L186="",R186=""),"REVIEW","PASS")</x:f>
        <x:v>PASS</x:v>
      </x:c>
      <x:c r="Y186" s="20" t="n">
        <x:f>COUNTIFS($T$5:$T$189,T186)</x:f>
        <x:v>1</x:v>
      </x:c>
      <x:c r="Z186" s="20" t="str">
        <x:f>IF(Y186=1,"PASS",IF(U186="Yes - overlapping risks","PASS","REVIEW"))</x:f>
        <x:v>PASS</x:v>
      </x:c>
      <x:c r="AA186" s="29" t="n">
        <x:f>IF(COUNTIFS($B$5:B186,B186)=1,H186,0)</x:f>
        <x:v>1.789999999999992</x:v>
      </x:c>
    </x:row>
    <x:row r="187">
      <x:c r="A187" s="13" t="str">
        <x:v>PJ-S0183</x:v>
      </x:c>
      <x:c r="B187" s="13" t="str">
        <x:v>PJ-B0157</x:v>
      </x:c>
      <x:c r="C187" s="13" t="str">
        <x:v>PJ-FBR-01</x:v>
      </x:c>
      <x:c r="D187" s="13" t="str">
        <x:v>Buried</x:v>
      </x:c>
      <x:c r="E187" s="28" t="n">
        <x:v>73.1</x:v>
      </x:c>
      <x:c r="F187" s="28" t="n">
        <x:v>73.51</x:v>
      </x:c>
      <x:c r="G187" s="24" t="n">
        <x:v>2164.800000000057</x:v>
      </x:c>
      <x:c r="H187" s="28" t="n">
        <x:v>0.4100000000000108</x:v>
      </x:c>
      <x:c r="I187" s="13" t="str">
        <x:v>No added risk</x:v>
      </x:c>
      <x:c r="J187" s="13" t="str"/>
      <x:c r="K187" s="13" t="str">
        <x:v>County</x:v>
      </x:c>
      <x:c r="L187" s="13" t="str">
        <x:v>Prairie County</x:v>
      </x:c>
      <x:c r="M187" s="13" t="str">
        <x:v>Prairie County</x:v>
      </x:c>
      <x:c r="N187" s="13" t="str">
        <x:v>Unincorporated</x:v>
      </x:c>
      <x:c r="O187" s="13" t="str">
        <x:v>State DOT District 5</x:v>
      </x:c>
      <x:c r="P187" s="13" t="str">
        <x:v>No</x:v>
      </x:c>
      <x:c r="Q187" s="13" t="str">
        <x:v>Standard</x:v>
      </x:c>
      <x:c r="R187" s="13" t="str">
        <x:v>PJ-PRM-052</x:v>
      </x:c>
      <x:c r="S187" s="13" t="str">
        <x:v>PJ-PRM-052-BUF</x:v>
      </x:c>
      <x:c r="T187" s="13" t="str">
        <x:v>73.1000-73.5100</x:v>
      </x:c>
      <x:c r="U187" s="13" t="str">
        <x:v>No</x:v>
      </x:c>
      <x:c r="V187" s="13" t="str"/>
      <x:c r="W187" s="13" t="str">
        <x:f>IF(AND(D187="Aerial",OR(I187="Wetland",I187="Gas utility")),"REVIEW","PASS")</x:f>
        <x:v>PASS</x:v>
      </x:c>
      <x:c r="X187" s="13" t="str">
        <x:f>IF(OR(A187="",B187="",D187="",M187="",N187="",O187="",L187="",R187=""),"REVIEW","PASS")</x:f>
        <x:v>PASS</x:v>
      </x:c>
      <x:c r="Y187" s="13" t="n">
        <x:f>COUNTIFS($T$5:$T$189,T187)</x:f>
        <x:v>1</x:v>
      </x:c>
      <x:c r="Z187" s="13" t="str">
        <x:f>IF(Y187=1,"PASS",IF(U187="Yes - overlapping risks","PASS","REVIEW"))</x:f>
        <x:v>PASS</x:v>
      </x:c>
      <x:c r="AA187" s="28" t="n">
        <x:f>IF(COUNTIFS($B$5:B187,B187)=1,H187,0)</x:f>
        <x:v>0.4100000000000108</x:v>
      </x:c>
    </x:row>
    <x:row r="188">
      <x:c r="A188" s="20" t="str">
        <x:v>PJ-S0184</x:v>
      </x:c>
      <x:c r="B188" s="20" t="str">
        <x:v>PJ-B0158</x:v>
      </x:c>
      <x:c r="C188" s="20" t="str">
        <x:v>PJ-FBR-01</x:v>
      </x:c>
      <x:c r="D188" s="20" t="str">
        <x:v>Buried</x:v>
      </x:c>
      <x:c r="E188" s="29" t="n">
        <x:v>73.51</x:v>
      </x:c>
      <x:c r="F188" s="29" t="n">
        <x:v>73.97</x:v>
      </x:c>
      <x:c r="G188" s="25" t="n">
        <x:v>2428.799999999967</x:v>
      </x:c>
      <x:c r="H188" s="29" t="n">
        <x:v>0.45999999999999375</x:v>
      </x:c>
      <x:c r="I188" s="20" t="str">
        <x:v>Wetland</x:v>
      </x:c>
      <x:c r="J188" s="20" t="str">
        <x:v>WTL-28</x:v>
      </x:c>
      <x:c r="K188" s="20" t="str">
        <x:v>Wetland</x:v>
      </x:c>
      <x:c r="L188" s="20" t="str">
        <x:v>Regional Wetland Review Office</x:v>
      </x:c>
      <x:c r="M188" s="20" t="str">
        <x:v>Prairie County</x:v>
      </x:c>
      <x:c r="N188" s="20" t="str">
        <x:v>Unincorporated</x:v>
      </x:c>
      <x:c r="O188" s="20" t="str">
        <x:v>State DOT District 5</x:v>
      </x:c>
      <x:c r="P188" s="20" t="str">
        <x:v>No</x:v>
      </x:c>
      <x:c r="Q188" s="20" t="str">
        <x:v>Standard</x:v>
      </x:c>
      <x:c r="R188" s="20" t="str">
        <x:v>PJ-PRM-065</x:v>
      </x:c>
      <x:c r="S188" s="20" t="str">
        <x:v>PJ-PRM-065-BUF</x:v>
      </x:c>
      <x:c r="T188" s="20" t="str">
        <x:v>73.5100-73.9700</x:v>
      </x:c>
      <x:c r="U188" s="20" t="str">
        <x:v>No</x:v>
      </x:c>
      <x:c r="V188" s="20" t="str"/>
      <x:c r="W188" s="20" t="str">
        <x:f>IF(AND(D188="Aerial",OR(I188="Wetland",I188="Gas utility")),"REVIEW","PASS")</x:f>
        <x:v>PASS</x:v>
      </x:c>
      <x:c r="X188" s="20" t="str">
        <x:f>IF(OR(A188="",B188="",D188="",M188="",N188="",O188="",L188="",R188=""),"REVIEW","PASS")</x:f>
        <x:v>PASS</x:v>
      </x:c>
      <x:c r="Y188" s="20" t="n">
        <x:f>COUNTIFS($T$5:$T$189,T188)</x:f>
        <x:v>1</x:v>
      </x:c>
      <x:c r="Z188" s="20" t="str">
        <x:f>IF(Y188=1,"PASS",IF(U188="Yes - overlapping risks","PASS","REVIEW"))</x:f>
        <x:v>PASS</x:v>
      </x:c>
      <x:c r="AA188" s="29" t="n">
        <x:f>IF(COUNTIFS($B$5:B188,B188)=1,H188,0)</x:f>
        <x:v>0.45999999999999375</x:v>
      </x:c>
    </x:row>
    <x:row r="189">
      <x:c r="A189" s="13" t="str">
        <x:v>PJ-S0185</x:v>
      </x:c>
      <x:c r="B189" s="13" t="str">
        <x:v>PJ-B0159</x:v>
      </x:c>
      <x:c r="C189" s="13" t="str">
        <x:v>PJ-FBR-01</x:v>
      </x:c>
      <x:c r="D189" s="13" t="str">
        <x:v>Buried</x:v>
      </x:c>
      <x:c r="E189" s="28" t="n">
        <x:v>73.97</x:v>
      </x:c>
      <x:c r="F189" s="28" t="n">
        <x:v>76</x:v>
      </x:c>
      <x:c r="G189" s="24" t="n">
        <x:v>10718.400000000005</x:v>
      </x:c>
      <x:c r="H189" s="28" t="n">
        <x:v>2.030000000000001</x:v>
      </x:c>
      <x:c r="I189" s="13" t="str">
        <x:v>No added risk</x:v>
      </x:c>
      <x:c r="J189" s="13" t="str"/>
      <x:c r="K189" s="13" t="str">
        <x:v>County</x:v>
      </x:c>
      <x:c r="L189" s="13" t="str">
        <x:v>Prairie County</x:v>
      </x:c>
      <x:c r="M189" s="13" t="str">
        <x:v>Prairie County</x:v>
      </x:c>
      <x:c r="N189" s="13" t="str">
        <x:v>Unincorporated</x:v>
      </x:c>
      <x:c r="O189" s="13" t="str">
        <x:v>State DOT District 5</x:v>
      </x:c>
      <x:c r="P189" s="13" t="str">
        <x:v>No</x:v>
      </x:c>
      <x:c r="Q189" s="13" t="str">
        <x:v>Standard</x:v>
      </x:c>
      <x:c r="R189" s="13" t="str">
        <x:v>PJ-PRM-052</x:v>
      </x:c>
      <x:c r="S189" s="13" t="str">
        <x:v>PJ-PRM-052-BUF</x:v>
      </x:c>
      <x:c r="T189" s="13" t="str">
        <x:v>73.9700-76.0000</x:v>
      </x:c>
      <x:c r="U189" s="13" t="str">
        <x:v>No</x:v>
      </x:c>
      <x:c r="V189" s="13" t="str"/>
      <x:c r="W189" s="13" t="str">
        <x:f>IF(AND(D189="Aerial",OR(I189="Wetland",I189="Gas utility")),"REVIEW","PASS")</x:f>
        <x:v>PASS</x:v>
      </x:c>
      <x:c r="X189" s="13" t="str">
        <x:f>IF(OR(A189="",B189="",D189="",M189="",N189="",O189="",L189="",R189=""),"REVIEW","PASS")</x:f>
        <x:v>PASS</x:v>
      </x:c>
      <x:c r="Y189" s="13" t="n">
        <x:f>COUNTIFS($T$5:$T$189,T189)</x:f>
        <x:v>1</x:v>
      </x:c>
      <x:c r="Z189" s="13" t="str">
        <x:f>IF(Y189=1,"PASS",IF(U189="Yes - overlapping risks","PASS","REVIEW"))</x:f>
        <x:v>PASS</x:v>
      </x:c>
      <x:c r="AA189" s="28" t="n">
        <x:f>IF(COUNTIFS($B$5:B189,B189)=1,H189,0)</x:f>
        <x:v>2.030000000000001</x:v>
      </x:c>
    </x:row>
  </x:sheetData>
  <x:mergeCells>
    <x:mergeCell ref="A1:AA1"/>
    <x:mergeCell ref="A2:AA2"/>
  </x:mergeCells>
  <x:conditionalFormatting sqref="W5:Z189">
    <x:cfRule type="expression" dxfId="2" priority="1">
      <x:formula>W5="REVIEW"</x:formula>
    </x:cfRule>
    <x:cfRule type="expression" dxfId="3" priority="2">
      <x:formula>W5="PASS"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67C36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16" hidden="0" customWidth="1"/>
    <x:col min="5" max="5" width="18" hidden="0" customWidth="1"/>
    <x:col min="6" max="6" width="38" hidden="0" customWidth="1"/>
  </x:cols>
  <x:sheetData>
    <x:row r="1" ht="36" customHeight="1">
      <x:c r="A1" s="3" t="str">
        <x:v>Planning assumptions</x:v>
      </x:c>
      <x:c r="B1" s="18"/>
      <x:c r="C1" s="18"/>
      <x:c r="D1" s="18"/>
      <x:c r="E1" s="18"/>
      <x:c r="F1" s="18"/>
    </x:row>
    <x:row r="2" ht="24" customHeight="1">
      <x:c r="A2" s="5" t="str">
        <x:v>Fictional demonstration values. Edit the gold cells to test fees, labor cost, and workflow savings.</x:v>
      </x:c>
      <x:c r="B2" s="19"/>
      <x:c r="C2" s="19"/>
      <x:c r="D2" s="19"/>
      <x:c r="E2" s="19"/>
      <x:c r="F2" s="19"/>
    </x:row>
    <x:row r="3">
      <x:c r="A3" s="19"/>
      <x:c r="B3" s="19"/>
      <x:c r="C3" s="19"/>
      <x:c r="D3" s="19"/>
      <x:c r="E3" s="19"/>
      <x:c r="F3" s="19"/>
    </x:row>
    <x:row r="4" ht="30" customHeight="1">
      <x:c r="A4" s="10" t="str">
        <x:v>Driver</x:v>
      </x:c>
      <x:c r="B4" s="10" t="str">
        <x:v>Value</x:v>
      </x:c>
      <x:c r="C4" s="19"/>
      <x:c r="D4" s="19"/>
      <x:c r="E4" s="19"/>
      <x:c r="F4" s="19"/>
    </x:row>
    <x:row r="5">
      <x:c r="A5" s="13" t="str">
        <x:v>Labor rate per hour</x:v>
      </x:c>
      <x:c r="B5" s="15" t="n">
        <x:v>85</x:v>
      </x:c>
      <x:c r="C5" s="19"/>
      <x:c r="D5" s="19"/>
      <x:c r="E5" s="19"/>
      <x:c r="F5" s="19"/>
    </x:row>
    <x:row r="6">
      <x:c r="A6" s="13" t="str">
        <x:v>Manual review hours</x:v>
      </x:c>
      <x:c r="B6" s="16" t="n">
        <x:v>12</x:v>
      </x:c>
      <x:c r="C6" s="19"/>
      <x:c r="D6" s="19"/>
      <x:c r="E6" s="19"/>
      <x:c r="F6" s="19"/>
    </x:row>
    <x:row r="7">
      <x:c r="A7" s="13" t="str">
        <x:v>Automated review hours</x:v>
      </x:c>
      <x:c r="B7" s="16" t="n">
        <x:v>1</x:v>
      </x:c>
      <x:c r="C7" s="19"/>
      <x:c r="D7" s="19"/>
      <x:c r="E7" s="19"/>
      <x:c r="F7" s="19"/>
    </x:row>
    <x:row r="8">
      <x:c r="A8" s="19"/>
      <x:c r="B8" s="19"/>
      <x:c r="C8" s="19"/>
      <x:c r="D8" s="19"/>
      <x:c r="E8" s="19"/>
      <x:c r="F8" s="19"/>
    </x:row>
    <x:row r="9">
      <x:c r="A9" s="19"/>
      <x:c r="B9" s="19"/>
      <x:c r="C9" s="19"/>
      <x:c r="D9" s="19"/>
      <x:c r="E9" s="19"/>
      <x:c r="F9" s="19"/>
    </x:row>
    <x:row r="10" ht="30" customHeight="1">
      <x:c r="A10" s="10" t="str">
        <x:v>Permit type</x:v>
      </x:c>
      <x:c r="B10" s="10" t="str">
        <x:v>Fee method</x:v>
      </x:c>
      <x:c r="C10" s="10" t="str">
        <x:v>Fee rate</x:v>
      </x:c>
      <x:c r="D10" s="10" t="str">
        <x:v>Personnel hours</x:v>
      </x:c>
      <x:c r="E10" s="10" t="str">
        <x:v>Lead-time class</x:v>
      </x:c>
      <x:c r="F10" s="19"/>
    </x:row>
    <x:row r="11">
      <x:c r="A11" s="13" t="str">
        <x:v>Tribal area</x:v>
      </x:c>
      <x:c r="B11" s="14" t="str">
        <x:v>Fixed</x:v>
      </x:c>
      <x:c r="C11" s="15" t="n">
        <x:v>12500</x:v>
      </x:c>
      <x:c r="D11" s="14" t="n">
        <x:v>28</x:v>
      </x:c>
      <x:c r="E11" s="13" t="str">
        <x:v>Longest</x:v>
      </x:c>
      <x:c r="F11" s="19"/>
    </x:row>
    <x:row r="12">
      <x:c r="A12" s="13" t="str">
        <x:v>Federal land</x:v>
      </x:c>
      <x:c r="B12" s="14" t="str">
        <x:v>Per foot</x:v>
      </x:c>
      <x:c r="C12" s="15" t="n">
        <x:v>1.15</x:v>
      </x:c>
      <x:c r="D12" s="14" t="n">
        <x:v>28</x:v>
      </x:c>
      <x:c r="E12" s="13" t="str">
        <x:v>Longest</x:v>
      </x:c>
      <x:c r="F12" s="19"/>
    </x:row>
    <x:row r="13">
      <x:c r="A13" s="13" t="str">
        <x:v>Railroad</x:v>
      </x:c>
      <x:c r="B13" s="14" t="str">
        <x:v>Fixed</x:v>
      </x:c>
      <x:c r="C13" s="15" t="n">
        <x:v>7500</x:v>
      </x:c>
      <x:c r="D13" s="14" t="n">
        <x:v>28</x:v>
      </x:c>
      <x:c r="E13" s="13" t="str">
        <x:v>Longest</x:v>
      </x:c>
      <x:c r="F13" s="19"/>
    </x:row>
    <x:row r="14">
      <x:c r="A14" s="13" t="str">
        <x:v>Gas utility</x:v>
      </x:c>
      <x:c r="B14" s="14" t="str">
        <x:v>Per foot</x:v>
      </x:c>
      <x:c r="C14" s="15" t="n">
        <x:v>0.85</x:v>
      </x:c>
      <x:c r="D14" s="14" t="n">
        <x:v>28</x:v>
      </x:c>
      <x:c r="E14" s="13" t="str">
        <x:v>Longest</x:v>
      </x:c>
      <x:c r="F14" s="19"/>
    </x:row>
    <x:row r="15">
      <x:c r="A15" s="13" t="str">
        <x:v>Electric utility</x:v>
      </x:c>
      <x:c r="B15" s="14" t="str">
        <x:v>Fixed</x:v>
      </x:c>
      <x:c r="C15" s="15" t="n">
        <x:v>4500</x:v>
      </x:c>
      <x:c r="D15" s="14" t="n">
        <x:v>28</x:v>
      </x:c>
      <x:c r="E15" s="13" t="str">
        <x:v>Longest</x:v>
      </x:c>
      <x:c r="F15" s="19"/>
    </x:row>
    <x:row r="16">
      <x:c r="A16" s="13" t="str">
        <x:v>Wetland</x:v>
      </x:c>
      <x:c r="B16" s="14" t="str">
        <x:v>Per foot</x:v>
      </x:c>
      <x:c r="C16" s="15" t="n">
        <x:v>0.65</x:v>
      </x:c>
      <x:c r="D16" s="14" t="n">
        <x:v>6</x:v>
      </x:c>
      <x:c r="E16" s="13" t="str">
        <x:v>Standard</x:v>
      </x:c>
      <x:c r="F16" s="19"/>
    </x:row>
    <x:row r="17">
      <x:c r="A17" s="13" t="str">
        <x:v>DOT construction</x:v>
      </x:c>
      <x:c r="B17" s="14" t="str">
        <x:v>Fixed</x:v>
      </x:c>
      <x:c r="C17" s="15" t="n">
        <x:v>2200</x:v>
      </x:c>
      <x:c r="D17" s="14" t="n">
        <x:v>12</x:v>
      </x:c>
      <x:c r="E17" s="13" t="str">
        <x:v>Elevated</x:v>
      </x:c>
      <x:c r="F17" s="19"/>
    </x:row>
    <x:row r="18">
      <x:c r="A18" s="13" t="str">
        <x:v>Municipality construction</x:v>
      </x:c>
      <x:c r="B18" s="14" t="str">
        <x:v>Fixed</x:v>
      </x:c>
      <x:c r="C18" s="15" t="n">
        <x:v>850</x:v>
      </x:c>
      <x:c r="D18" s="14" t="n">
        <x:v>6</x:v>
      </x:c>
      <x:c r="E18" s="13" t="str">
        <x:v>Standard</x:v>
      </x:c>
      <x:c r="F18" s="19"/>
    </x:row>
    <x:row r="19">
      <x:c r="A19" s="13" t="str">
        <x:v>County construction</x:v>
      </x:c>
      <x:c r="B19" s="14" t="str">
        <x:v>Fixed</x:v>
      </x:c>
      <x:c r="C19" s="15" t="n">
        <x:v>450</x:v>
      </x:c>
      <x:c r="D19" s="14" t="n">
        <x:v>6</x:v>
      </x:c>
      <x:c r="E19" s="13" t="str">
        <x:v>Standard</x:v>
      </x:c>
      <x:c r="F19" s="19"/>
    </x:row>
    <x:row r="20">
      <x:c r="A20" s="19"/>
      <x:c r="B20" s="19"/>
      <x:c r="C20" s="19"/>
      <x:c r="D20" s="19"/>
      <x:c r="E20" s="19"/>
      <x:c r="F20" s="19"/>
    </x:row>
    <x:row r="21">
      <x:c r="A21" s="19"/>
      <x:c r="B21" s="19"/>
      <x:c r="C21" s="19"/>
      <x:c r="D21" s="19"/>
      <x:c r="E21" s="19"/>
      <x:c r="F21" s="19"/>
    </x:row>
    <x:row r="22" ht="30" customHeight="1">
      <x:c r="A22" s="10" t="str">
        <x:v>Rule</x:v>
      </x:c>
      <x:c r="B22" s="10" t="str">
        <x:v>Meaning</x:v>
      </x:c>
      <x:c r="C22" s="10" t="str">
        <x:v>Applied to</x:v>
      </x:c>
      <x:c r="D22" s="10" t="str">
        <x:v>Result</x:v>
      </x:c>
      <x:c r="E22" s="10" t="str">
        <x:v>Owner</x:v>
      </x:c>
      <x:c r="F22" s="10" t="str">
        <x:v>Notes</x:v>
      </x:c>
    </x:row>
    <x:row r="23" ht="42" customHeight="1">
      <x:c r="A23" s="17" t="str">
        <x:v>Construction-aware risk</x:v>
      </x:c>
      <x:c r="B23" s="17" t="str">
        <x:v>Wetland and buried-gas exposure applies only to buried construction.</x:v>
      </x:c>
      <x:c r="C23" s="17" t="str">
        <x:v>Segment analysis</x:v>
      </x:c>
      <x:c r="D23" s="17" t="str">
        <x:v>Prevents false permit flags</x:v>
      </x:c>
      <x:c r="E23" s="17" t="str">
        <x:v>GIS analyst</x:v>
      </x:c>
      <x:c r="F23" s="17" t="str">
        <x:v>Aerial electric conflicts may still require review.</x:v>
      </x:c>
    </x:row>
    <x:row r="24" ht="42" customHeight="1">
      <x:c r="A24" s="17" t="str">
        <x:v>Overlapping risk records</x:v>
      </x:c>
      <x:c r="B24" s="17" t="str">
        <x:v>One geometry may appear in multiple rows when several risks overlap.</x:v>
      </x:c>
      <x:c r="C24" s="17" t="str">
        <x:v>Segment analysis</x:v>
      </x:c>
      <x:c r="D24" s="17" t="str">
        <x:v>Preserves each required action</x:v>
      </x:c>
      <x:c r="E24" s="17" t="str">
        <x:v>GIS analyst</x:v>
      </x:c>
      <x:c r="F24" s="17" t="str">
        <x:v>Duplicate geometry is expected only when explained.</x:v>
      </x:c>
    </x:row>
    <x:row r="25" ht="42" customHeight="1">
      <x:c r="A25" s="17" t="str">
        <x:v>Permit polygon</x:v>
      </x:c>
      <x:c r="B25" s="17" t="str">
        <x:v>Each permit package is represented by a buffered route feature with the same Permit ID.</x:v>
      </x:c>
      <x:c r="C25" s="17" t="str">
        <x:v>ROW handoff</x:v>
      </x:c>
      <x:c r="D25" s="17" t="str">
        <x:v>Map and tracker reconcile</x:v>
      </x:c>
      <x:c r="E25" s="17" t="str">
        <x:v>ROW coordinator</x:v>
      </x:c>
      <x:c r="F25" s="17" t="str">
        <x:v>Buffer distance can be changed in ArcGIS Pro.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33B2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9" hidden="0" customWidth="1"/>
  </x:cols>
  <x:sheetData>
    <x:row r="1" ht="36" customHeight="1">
      <x:c r="A1" s="3" t="str">
        <x:v>Quality control</x:v>
      </x:c>
      <x:c r="B1" s="1"/>
      <x:c r="C1" s="1"/>
      <x:c r="D1" s="1"/>
      <x:c r="E1" s="1"/>
      <x:c r="F1" s="1"/>
    </x:row>
    <x:row r="2" ht="24" customHeight="1">
      <x:c r="A2" s="5" t="str">
        <x:v>Independent checks for completeness, duplicate geometry, risk rules, mileage, and map-to-table reconciliation.</x:v>
      </x:c>
    </x:row>
    <x:row r="4" ht="30" customHeight="1">
      <x:c r="A4" s="10" t="str">
        <x:v>Check</x:v>
      </x:c>
      <x:c r="B4" s="10" t="str">
        <x:v>Observed</x:v>
      </x:c>
      <x:c r="C4" s="10" t="str">
        <x:v>Expected</x:v>
      </x:c>
      <x:c r="D4" s="10" t="str">
        <x:v>Difference / issues</x:v>
      </x:c>
      <x:c r="E4" s="10" t="str">
        <x:v>Status</x:v>
      </x:c>
      <x:c r="F4" s="10" t="str">
        <x:v>Interpretation</x:v>
      </x:c>
    </x:row>
    <x:row r="5">
      <x:c r="A5" s="13" t="str">
        <x:v>Unique route mileage</x:v>
      </x:c>
      <x:c r="B5" s="28" t="n">
        <x:f>SUM('Segment Detail'!$AA$5:$AA$189)</x:f>
        <x:v>76</x:v>
      </x:c>
      <x:c r="C5" s="28" t="n">
        <x:v>76</x:v>
      </x:c>
      <x:c r="D5" s="28" t="n">
        <x:f>B5-C5</x:f>
        <x:v>0</x:v>
      </x:c>
      <x:c r="E5" s="13" t="str">
        <x:f>IF(ABS(D5)&lt;0.0001,"PASS","REVIEW")</x:f>
        <x:v>PASS</x:v>
      </x:c>
      <x:c r="F5" s="13" t="str">
        <x:v>Unique base-segment mileage must match the designed route.</x:v>
      </x:c>
    </x:row>
    <x:row r="6">
      <x:c r="A6" s="13" t="str">
        <x:v>Required field nulls</x:v>
      </x:c>
      <x:c r="B6" s="13" t="n">
        <x:f>COUNTBLANK('Segment Detail'!$A$5:$A$189)+COUNTBLANK('Segment Detail'!$B$5:$B$189)+COUNTBLANK('Segment Detail'!$D$5:$D$189)+COUNTBLANK('Segment Detail'!$L$5:$L$189)+COUNTBLANK('Segment Detail'!$M$5:$M$189)+COUNTBLANK('Segment Detail'!$N$5:$N$189)+COUNTBLANK('Segment Detail'!$O$5:$O$189)+COUNTBLANK('Segment Detail'!$R$5:$R$189)</x:f>
        <x:v>0</x:v>
      </x:c>
      <x:c r="C6" s="13" t="n">
        <x:v>0</x:v>
      </x:c>
      <x:c r="D6" s="13" t="n">
        <x:f>B6-C6</x:f>
        <x:v>0</x:v>
      </x:c>
      <x:c r="E6" s="13" t="str">
        <x:f>IF(D6=0,"PASS","REVIEW")</x:f>
        <x:v>PASS</x:v>
      </x:c>
      <x:c r="F6" s="13" t="str">
        <x:v>No unexplained null values in required output fields.</x:v>
      </x:c>
    </x:row>
    <x:row r="7">
      <x:c r="A7" s="13" t="str">
        <x:v>Jurisdiction gaps</x:v>
      </x:c>
      <x:c r="B7" s="13" t="n">
        <x:f>COUNTIFS('Segment Detail'!$M$5:$M$189,"")+COUNTIFS('Segment Detail'!$N$5:$N$189,"")+COUNTIFS('Segment Detail'!$O$5:$O$189,"")+COUNTIFS('Segment Detail'!$L$5:$L$189,"")</x:f>
        <x:v>0</x:v>
      </x:c>
      <x:c r="C7" s="13" t="n">
        <x:v>0</x:v>
      </x:c>
      <x:c r="D7" s="13" t="n">
        <x:f>B7-C7</x:f>
        <x:v>0</x:v>
      </x:c>
      <x:c r="E7" s="13" t="str">
        <x:f>IF(D7=0,"PASS","REVIEW")</x:f>
        <x:v>PASS</x:v>
      </x:c>
      <x:c r="F7" s="13" t="str">
        <x:v>Every segment has county, municipality status, DOT district, and permit authority.</x:v>
      </x:c>
    </x:row>
    <x:row r="8">
      <x:c r="A8" s="13" t="str">
        <x:v>Unexplained duplicate geometry</x:v>
      </x:c>
      <x:c r="B8" s="13" t="n">
        <x:f>COUNTIFS('Segment Detail'!$Y$5:$Y$189,"&gt;1",'Segment Detail'!$Z$5:$Z$189,"REVIEW")</x:f>
        <x:v>0</x:v>
      </x:c>
      <x:c r="C8" s="13" t="n">
        <x:v>0</x:v>
      </x:c>
      <x:c r="D8" s="13" t="n">
        <x:f>B8-C8</x:f>
        <x:v>0</x:v>
      </x:c>
      <x:c r="E8" s="13" t="str">
        <x:f>IF(D8=0,"PASS","REVIEW")</x:f>
        <x:v>PASS</x:v>
      </x:c>
      <x:c r="F8" s="13" t="str">
        <x:v>Duplicated geometry is valid only when overlapping risks explain it.</x:v>
      </x:c>
    </x:row>
    <x:row r="9">
      <x:c r="A9" s="13" t="str">
        <x:v>Permit table vs map features</x:v>
      </x:c>
      <x:c r="B9" s="13" t="n">
        <x:f>COUNTA('Permit Tracker'!$A$5:$A$69)</x:f>
        <x:v>65</x:v>
      </x:c>
      <x:c r="C9" s="13" t="n">
        <x:v>65</x:v>
      </x:c>
      <x:c r="D9" s="13" t="n">
        <x:f>B9-C9</x:f>
        <x:v>0</x:v>
      </x:c>
      <x:c r="E9" s="13" t="str">
        <x:f>IF(D9=0,"PASS","REVIEW")</x:f>
        <x:v>PASS</x:v>
      </x:c>
      <x:c r="F9" s="13" t="str">
        <x:v>Permit tracker rows must equal permit polygon features.</x:v>
      </x:c>
    </x:row>
    <x:row r="10">
      <x:c r="A10" s="13" t="str">
        <x:v>Risk total vs mapped records</x:v>
      </x:c>
      <x:c r="B10" s="13" t="n">
        <x:f>COUNTIFS('Segment Detail'!$I$5:$I$189,"&lt;&gt;No added risk")</x:f>
        <x:v>103</x:v>
      </x:c>
      <x:c r="C10" s="13" t="n">
        <x:f>SUM(Summary!$B$14:$B$19)</x:f>
        <x:v>103</x:v>
      </x:c>
      <x:c r="D10" s="13" t="n">
        <x:f>B10-C10</x:f>
        <x:v>0</x:v>
      </x:c>
      <x:c r="E10" s="13" t="str">
        <x:f>IF(D10=0,"PASS","REVIEW")</x:f>
        <x:v>PASS</x:v>
      </x:c>
      <x:c r="F10" s="13" t="str">
        <x:v>Risk summary records must equal mapped risk records.</x:v>
      </x:c>
    </x:row>
    <x:row r="11">
      <x:c r="A11" s="13" t="str">
        <x:v>Aerial buried-risk conflicts</x:v>
      </x:c>
      <x:c r="B11" s="13" t="n">
        <x:f>COUNTIFS('Segment Detail'!$W$5:$W$189,"REVIEW")</x:f>
        <x:v>0</x:v>
      </x:c>
      <x:c r="C11" s="13" t="n">
        <x:v>0</x:v>
      </x:c>
      <x:c r="D11" s="13" t="n">
        <x:f>B11-C11</x:f>
        <x:v>0</x:v>
      </x:c>
      <x:c r="E11" s="13" t="str">
        <x:f>IF(D11=0,"PASS","REVIEW")</x:f>
        <x:v>PASS</x:v>
      </x:c>
      <x:c r="F11" s="13" t="str">
        <x:v>Aerial segments cannot carry wetland or buried-gas risk.</x:v>
      </x:c>
    </x:row>
    <x:row r="12">
      <x:c r="A12" s="13" t="str">
        <x:v>Tracking prerequisites</x:v>
      </x:c>
      <x:c r="B12" s="13" t="n">
        <x:f>COUNTIFS('Permit Tracker'!$V$5:$V$69,"&lt;&gt;Ready")</x:f>
        <x:v>0</x:v>
      </x:c>
      <x:c r="C12" s="13" t="n">
        <x:v>0</x:v>
      </x:c>
      <x:c r="D12" s="13" t="n">
        <x:f>B12-C12</x:f>
        <x:v>0</x:v>
      </x:c>
      <x:c r="E12" s="13" t="str">
        <x:f>IF(D12=0,"PASS","REVIEW")</x:f>
        <x:v>PASS</x:v>
      </x:c>
      <x:c r="F12" s="13" t="str">
        <x:v>Submitted and approved records require the corresponding dates and attachments.</x:v>
      </x:c>
    </x:row>
    <x:row r="15" ht="30" customHeight="1">
      <x:c r="A15" s="10" t="str">
        <x:v>Demonstration scope</x:v>
      </x:c>
      <x:c r="B15" s="10" t="str">
        <x:v>Data origin</x:v>
      </x:c>
      <x:c r="C15" s="10" t="str">
        <x:v>Location</x:v>
      </x:c>
      <x:c r="D15" s="10" t="str">
        <x:v>Organizations</x:v>
      </x:c>
      <x:c r="E15" s="10" t="str">
        <x:v>Costs</x:v>
      </x:c>
      <x:c r="F15" s="10" t="str">
        <x:v>Public use</x:v>
      </x:c>
    </x:row>
    <x:row r="16" ht="34" customHeight="1">
      <x:c r="A16" s="17" t="str">
        <x:v>Portfolio example</x:v>
      </x:c>
      <x:c r="B16" s="17" t="str">
        <x:v>Synthetic</x:v>
      </x:c>
      <x:c r="C16" s="17" t="str">
        <x:v>Fictional Midwest corridor</x:v>
      </x:c>
      <x:c r="D16" s="17" t="str">
        <x:v>Fictional</x:v>
      </x:c>
      <x:c r="E16" s="17" t="str">
        <x:v>Editable assumptions</x:v>
      </x:c>
      <x:c r="F16" s="17" t="str">
        <x:v>Safe clean-room demonstration</x:v>
      </x:c>
    </x:row>
    <x:row r="17" ht="34" customHeight="1">
      <x:c r="A17" s="17" t="str">
        <x:v>No employer material</x:v>
      </x:c>
      <x:c r="B17" s="17" t="str">
        <x:v>No employer files</x:v>
      </x:c>
      <x:c r="C17" s="17" t="str">
        <x:v>No customer locations</x:v>
      </x:c>
      <x:c r="D17" s="17" t="str">
        <x:v>No proprietary owners</x:v>
      </x:c>
      <x:c r="E17" s="17" t="str">
        <x:v>No historical fee schedule</x:v>
      </x:c>
      <x:c r="F17" s="17" t="str">
        <x:v>No employer branding</x:v>
      </x:c>
    </x:row>
    <x:row r="18" ht="34" customHeight="1">
      <x:c r="A18" s="17" t="str">
        <x:v>ArcGIS handoff</x:v>
      </x:c>
      <x:c r="B18" s="17" t="str">
        <x:v>GeoJSON + CSV</x:v>
      </x:c>
      <x:c r="C18" s="17" t="str">
        <x:v>WGS 84</x:v>
      </x:c>
      <x:c r="D18" s="17" t="str">
        <x:v>Shared permit IDs</x:v>
      </x:c>
      <x:c r="E18" s="17" t="str">
        <x:v>Workbook formulas</x:v>
      </x:c>
      <x:c r="F18" s="17" t="str">
        <x:v>Ready for Pro/AGOL conversion</x:v>
      </x:c>
    </x:row>
  </x:sheetData>
  <x:mergeCells>
    <x:mergeCell ref="A1:F1"/>
    <x:mergeCell ref="A2:F2"/>
  </x:mergeCells>
  <x:conditionalFormatting sqref="E5:E12">
    <x:cfRule type="expression" dxfId="4" priority="1">
      <x:formula>E5="PASS"</x:formula>
    </x:cfRule>
    <x:cfRule type="expression" dxfId="5" priority="2">
      <x:formula>E5="REVIEW"</x:formula>
    </x:cfRule>
  </x:conditionalFormatting>
  <x:pageMargins left="0.7" right="0.7" top="0.75" bottom="0.75" header="0.3" footer="0.3"/>
</x:worksheet>
</file>